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tables/table3.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rubencolon/Desktop/Data projects/Ninjatrader Data/"/>
    </mc:Choice>
  </mc:AlternateContent>
  <xr:revisionPtr revIDLastSave="0" documentId="13_ncr:1_{07268046-3D84-0842-9499-7BDF50E26705}" xr6:coauthVersionLast="47" xr6:coauthVersionMax="47" xr10:uidLastSave="{00000000-0000-0000-0000-000000000000}"/>
  <bookViews>
    <workbookView xWindow="-60" yWindow="760" windowWidth="30240" windowHeight="17540" activeTab="5" xr2:uid="{00000000-000D-0000-FFFF-FFFF00000000}"/>
  </bookViews>
  <sheets>
    <sheet name="MasterData" sheetId="1" r:id="rId1"/>
    <sheet name="TradeLog" sheetId="2" r:id="rId2"/>
    <sheet name="c_AccountDrawdown" sheetId="16" r:id="rId3"/>
    <sheet name="c_PLRatio_USD" sheetId="11" r:id="rId4"/>
    <sheet name="c_Trades Taken" sheetId="9" r:id="rId5"/>
    <sheet name="Dashboard" sheetId="15" r:id="rId6"/>
  </sheets>
  <definedNames>
    <definedName name="Slicer_Days__Time">#N/A</definedName>
    <definedName name="Slicer_Months__Time">#N/A</definedName>
    <definedName name="Slicer_Order_Type">#N/A</definedName>
    <definedName name="Slicer_Time">#N/A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2" l="1"/>
  <c r="T9" i="11"/>
  <c r="U9" i="11"/>
  <c r="T8" i="11"/>
  <c r="U8" i="11"/>
  <c r="U7" i="11"/>
  <c r="U5" i="11"/>
  <c r="U6" i="11"/>
  <c r="U10" i="11"/>
  <c r="F42" i="11"/>
  <c r="F43" i="11"/>
  <c r="F44" i="11"/>
  <c r="F45" i="11"/>
  <c r="B14" i="9" l="1"/>
  <c r="B15" i="9"/>
  <c r="B16" i="9"/>
  <c r="B17" i="9"/>
  <c r="B18" i="9"/>
  <c r="B19" i="9"/>
  <c r="C14" i="9"/>
  <c r="C15" i="9"/>
  <c r="C16" i="9"/>
  <c r="C17" i="9"/>
  <c r="C18" i="9"/>
  <c r="C19" i="9"/>
  <c r="K2" i="2"/>
  <c r="K3" i="2"/>
  <c r="E3" i="2"/>
  <c r="E4" i="2"/>
  <c r="E5" i="2"/>
  <c r="E6" i="2"/>
  <c r="E7" i="2"/>
  <c r="E8" i="2"/>
  <c r="E9" i="2"/>
  <c r="E10" i="2"/>
  <c r="E11" i="2"/>
  <c r="E12" i="2"/>
  <c r="E13" i="2"/>
  <c r="E14" i="2"/>
  <c r="E15" i="2"/>
  <c r="E16" i="2"/>
  <c r="E17" i="2"/>
  <c r="E18" i="2"/>
  <c r="E19" i="2"/>
  <c r="E20" i="2"/>
  <c r="E21" i="2"/>
  <c r="E22" i="2"/>
  <c r="E2" i="2"/>
  <c r="F2" i="2" s="1"/>
  <c r="F3" i="2" l="1"/>
  <c r="F4" i="2"/>
  <c r="G3" i="2"/>
  <c r="G4" i="2" s="1"/>
  <c r="K4" i="2"/>
  <c r="F5" i="2" l="1"/>
  <c r="G5" i="2" l="1"/>
  <c r="F6" i="2"/>
  <c r="F7" i="2" l="1"/>
  <c r="G6" i="2"/>
  <c r="G7" i="2" s="1"/>
  <c r="F8" i="2" l="1"/>
  <c r="F9" i="2" l="1"/>
  <c r="G8" i="2"/>
  <c r="G9" i="2" s="1"/>
  <c r="F10" i="2" l="1"/>
  <c r="F11" i="2" l="1"/>
  <c r="G10" i="2"/>
  <c r="G11" i="2" s="1"/>
  <c r="F12" i="2" l="1"/>
  <c r="F13" i="2" l="1"/>
  <c r="G12" i="2"/>
  <c r="G13" i="2" s="1"/>
  <c r="F14" i="2" l="1"/>
  <c r="F15" i="2" l="1"/>
  <c r="G14" i="2"/>
  <c r="G15" i="2" s="1"/>
  <c r="F16" i="2" l="1"/>
  <c r="F17" i="2" l="1"/>
  <c r="G16" i="2"/>
  <c r="G17" i="2" l="1"/>
  <c r="F18" i="2"/>
  <c r="F19" i="2" l="1"/>
  <c r="G18" i="2"/>
  <c r="G19" i="2" s="1"/>
  <c r="F20" i="2" l="1"/>
  <c r="G20" i="2" s="1"/>
  <c r="F21" i="2"/>
  <c r="F22" i="2" l="1"/>
  <c r="G21" i="2"/>
  <c r="G22" i="2" s="1"/>
  <c r="K8" i="2" s="1" a="1"/>
  <c r="K8" i="2" s="1"/>
  <c r="K6" i="2"/>
  <c r="K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FCC37D-6A88-CD46-B01F-BC38546378F7}" keepAlive="1" name="Query - TradeLog" description="Connection to the 'TradeLog' query in the workbook." type="5" refreshedVersion="8" background="1" saveData="1">
    <dbPr connection="Provider=Microsoft.Mashup.OleDb.1;Data Source=$Workbook$;Location=TradeLog;Extended Properties=&quot;&quot;" command="SELECT * FROM [TradeLog]"/>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<sst xmlns="http://schemas.openxmlformats.org/spreadsheetml/2006/main" count="448" uniqueCount="129">
  <si>
    <t>Id</t>
  </si>
  <si>
    <t>Account</t>
  </si>
  <si>
    <t>BarIndex</t>
  </si>
  <si>
    <t>Commission</t>
  </si>
  <si>
    <t>Exchange</t>
  </si>
  <si>
    <t>ExecutionId</t>
  </si>
  <si>
    <t>Fee</t>
  </si>
  <si>
    <t>Instrument</t>
  </si>
  <si>
    <t>IsEntry</t>
  </si>
  <si>
    <t>IsEntryStrategy</t>
  </si>
  <si>
    <t>IsExit</t>
  </si>
  <si>
    <t>IsExitStrategy</t>
  </si>
  <si>
    <t>LotSize</t>
  </si>
  <si>
    <t>MarketPosition</t>
  </si>
  <si>
    <t>MaxPrice</t>
  </si>
  <si>
    <t>MinPrice</t>
  </si>
  <si>
    <t>Name</t>
  </si>
  <si>
    <t>OrderId</t>
  </si>
  <si>
    <t>Position</t>
  </si>
  <si>
    <t>PositionStrategy</t>
  </si>
  <si>
    <t>Price</t>
  </si>
  <si>
    <t>Quantity</t>
  </si>
  <si>
    <t>Rate</t>
  </si>
  <si>
    <t>StatementDate</t>
  </si>
  <si>
    <t>Time</t>
  </si>
  <si>
    <t>ServerName</t>
  </si>
  <si>
    <t>OrderType</t>
  </si>
  <si>
    <t>TradeID</t>
  </si>
  <si>
    <t>Entry</t>
  </si>
  <si>
    <t>DESKTOP-IVPFTQ8</t>
  </si>
  <si>
    <t>Buy</t>
  </si>
  <si>
    <t>-1.79769313486232e+308</t>
  </si>
  <si>
    <t>1.79769313486232e+308</t>
  </si>
  <si>
    <t>Target1</t>
  </si>
  <si>
    <t>Sell</t>
  </si>
  <si>
    <t>Stop2</t>
  </si>
  <si>
    <t>19736080004_1</t>
  </si>
  <si>
    <t>19736080060_1</t>
  </si>
  <si>
    <t>19736080064_1</t>
  </si>
  <si>
    <t>19736080119_1</t>
  </si>
  <si>
    <t>19736080141_1</t>
  </si>
  <si>
    <t>19736080221_1</t>
  </si>
  <si>
    <t>Close</t>
  </si>
  <si>
    <t>19736080246_1</t>
  </si>
  <si>
    <t>19736080262_1</t>
  </si>
  <si>
    <t>19736080266_1</t>
  </si>
  <si>
    <t>19736080334_1</t>
  </si>
  <si>
    <t>19736080354_1</t>
  </si>
  <si>
    <t>19736080420_1</t>
  </si>
  <si>
    <t>19736080436_1</t>
  </si>
  <si>
    <t>19736080466_1</t>
  </si>
  <si>
    <t>19736080468_1</t>
  </si>
  <si>
    <t>19736080517_1</t>
  </si>
  <si>
    <t>19736080545_1</t>
  </si>
  <si>
    <t>19736080547_1</t>
  </si>
  <si>
    <t>19736080588_1</t>
  </si>
  <si>
    <t>19736080597_1</t>
  </si>
  <si>
    <t>Stop1</t>
  </si>
  <si>
    <t>19736081271_1</t>
  </si>
  <si>
    <t>19736081301_1</t>
  </si>
  <si>
    <t>19736081296_1</t>
  </si>
  <si>
    <t>19736081342_1</t>
  </si>
  <si>
    <t>19736081368_1</t>
  </si>
  <si>
    <t>19736081371_1</t>
  </si>
  <si>
    <t>19736081418_1</t>
  </si>
  <si>
    <t>19736081441_1</t>
  </si>
  <si>
    <t>19736081443_1</t>
  </si>
  <si>
    <t>19736081504_1</t>
  </si>
  <si>
    <t>19736081521_1</t>
  </si>
  <si>
    <t>19736081526_1</t>
  </si>
  <si>
    <t>19736081575_1</t>
  </si>
  <si>
    <t>19736081595_1</t>
  </si>
  <si>
    <t>19736081597_1</t>
  </si>
  <si>
    <t>19736081692_1</t>
  </si>
  <si>
    <t>19736081721_1</t>
  </si>
  <si>
    <t>19736081717_1</t>
  </si>
  <si>
    <t>19736081751_1</t>
  </si>
  <si>
    <t>19736081775_1</t>
  </si>
  <si>
    <t>19736081777_1</t>
  </si>
  <si>
    <t>19736081822_1</t>
  </si>
  <si>
    <t>19736081848_1</t>
  </si>
  <si>
    <t>19736081845_1</t>
  </si>
  <si>
    <t>19736081891_1</t>
  </si>
  <si>
    <t>19736081908_1</t>
  </si>
  <si>
    <t>19736081913_1</t>
  </si>
  <si>
    <t>19736081924_1</t>
  </si>
  <si>
    <t>19736081930_1</t>
  </si>
  <si>
    <t>19736081983_1</t>
  </si>
  <si>
    <t>19736082038_1</t>
  </si>
  <si>
    <t>19736083147_1</t>
  </si>
  <si>
    <t>19736083168_1</t>
  </si>
  <si>
    <t>19736083246_1</t>
  </si>
  <si>
    <t>Contracts</t>
  </si>
  <si>
    <t>Order Type</t>
  </si>
  <si>
    <t>Grand Total</t>
  </si>
  <si>
    <t>Starting Balance</t>
  </si>
  <si>
    <t>Trailing Drawdown</t>
  </si>
  <si>
    <t>Profit/Loss (USD)</t>
  </si>
  <si>
    <t>Profit/Loss (Points)</t>
  </si>
  <si>
    <t>Jul</t>
  </si>
  <si>
    <t>Sep</t>
  </si>
  <si>
    <t>Oct</t>
  </si>
  <si>
    <t>19-Jul</t>
  </si>
  <si>
    <t>26-Jul</t>
  </si>
  <si>
    <t>15-Sep</t>
  </si>
  <si>
    <t>20-Sep</t>
  </si>
  <si>
    <t>5-Oct</t>
  </si>
  <si>
    <t>20-Oct</t>
  </si>
  <si>
    <t>Date</t>
  </si>
  <si>
    <t>Account Balance (USD)</t>
  </si>
  <si>
    <t>Losses</t>
  </si>
  <si>
    <t>Wins</t>
  </si>
  <si>
    <t>W/L Rate</t>
  </si>
  <si>
    <t>Return on Initial Account</t>
  </si>
  <si>
    <t>Trades Taken</t>
  </si>
  <si>
    <t>P/L (USD)</t>
  </si>
  <si>
    <t>P/L (Points)</t>
  </si>
  <si>
    <t>Max Drawdown</t>
  </si>
  <si>
    <t>Profit/Loss (Pts)</t>
  </si>
  <si>
    <t>P/L USD</t>
  </si>
  <si>
    <t>[FILTERED TABLE]</t>
  </si>
  <si>
    <t>Row Labels</t>
  </si>
  <si>
    <t>Balance</t>
  </si>
  <si>
    <t>Drawdown</t>
  </si>
  <si>
    <t>Trade Time</t>
  </si>
  <si>
    <t>Profits</t>
  </si>
  <si>
    <t>DDHits</t>
  </si>
  <si>
    <t>˙</t>
  </si>
  <si>
    <t>Profit/Loss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</si>
</sst>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m/d/yy\ h:mm\ AM/PM;@"/>
    <numFmt numFmtId="166" formatCode="m/d/yy\ h:mm;@"/>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22"/>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5103A"/>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22" fontId="0" fillId="0" borderId="0" xfId="0" applyNumberFormat="1"/>
    <xf numFmtId="11"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 fillId="11" borderId="4" xfId="20" applyBorder="1"/>
    <xf numFmtId="0" fontId="1" fillId="10" borderId="4" xfId="19" applyBorder="1"/>
    <xf numFmtId="0" fontId="0" fillId="0" borderId="0" xfId="0" applyAlignment="1">
      <alignment horizontal="center"/>
    </xf>
    <xf numFmtId="0" fontId="0" fillId="0" borderId="0" xfId="0" applyAlignment="1">
      <alignment horizontal="left" indent="1"/>
    </xf>
    <xf numFmtId="22" fontId="0" fillId="0" borderId="0" xfId="0" applyNumberFormat="1" applyAlignment="1">
      <alignment horizontal="left" indent="2"/>
    </xf>
    <xf numFmtId="166" fontId="0" fillId="0" borderId="0" xfId="0" applyNumberFormat="1"/>
    <xf numFmtId="165" fontId="0" fillId="0" borderId="0" xfId="0" applyNumberFormat="1" applyAlignment="1">
      <alignment horizontal="left" indent="2"/>
    </xf>
    <xf numFmtId="10" fontId="1" fillId="10" borderId="4" xfId="19" applyNumberFormat="1" applyBorder="1"/>
    <xf numFmtId="2" fontId="1" fillId="10" borderId="4" xfId="19" applyNumberFormat="1" applyBorder="1"/>
    <xf numFmtId="0" fontId="0" fillId="33" borderId="0" xfId="0" applyFill="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65" formatCode="[$-409]m/d/yy\ h:mm\ AM/PM;@"/>
    </dxf>
    <dxf>
      <numFmt numFmtId="165" formatCode="[$-409]m/d/yy\ h:mm\ AM/PM;@"/>
    </dxf>
    <dxf>
      <numFmt numFmtId="165" formatCode="[$-409]m/d/yy\ h:mm\ AM/PM;@"/>
    </dxf>
    <dxf>
      <numFmt numFmtId="165" formatCode="[$-409]m/d/yy\ h:mm\ AM/PM;@"/>
    </dxf>
    <dxf>
      <numFmt numFmtId="165" formatCode="[$-409]m/d/yy\ h:mm\ AM/PM;@"/>
    </dxf>
    <dxf>
      <numFmt numFmtId="165" formatCode="[$-409]m/d/yy\ h:mm\ AM/PM;@"/>
    </dxf>
    <dxf>
      <numFmt numFmtId="165" formatCode="[$-409]m/d/yy\ h:mm\ AM/PM;@"/>
    </dxf>
    <dxf>
      <numFmt numFmtId="165" formatCode="[$-409]m/d/yy\ h:mm\ AM/PM;@"/>
    </dxf>
    <dxf>
      <font>
        <b val="0"/>
        <i val="0"/>
        <u val="none"/>
      </font>
      <fill>
        <patternFill patternType="solid">
          <bgColor theme="9" tint="0.79995117038483843"/>
        </patternFill>
      </fill>
      <border>
        <left style="thin">
          <color rgb="FFFF0000"/>
        </left>
        <right style="thin">
          <color rgb="FFFF0000"/>
        </right>
        <top style="thin">
          <color rgb="FFFF0000"/>
        </top>
        <bottom style="thin">
          <color rgb="FFFF0000"/>
        </bottom>
      </border>
    </dxf>
    <dxf>
      <fill>
        <patternFill>
          <bgColor rgb="FFEDA681"/>
        </patternFill>
      </fill>
    </dxf>
    <dxf>
      <fill>
        <patternFill>
          <bgColor rgb="FFFFC000"/>
        </patternFill>
      </fill>
    </dxf>
    <dxf>
      <numFmt numFmtId="0" formatCode="General"/>
    </dxf>
    <dxf>
      <numFmt numFmtId="0" formatCode="General"/>
    </dxf>
    <dxf>
      <numFmt numFmtId="0" formatCode="General"/>
    </dxf>
    <dxf>
      <numFmt numFmtId="0" formatCode="General"/>
    </dxf>
    <dxf>
      <alignment horizontal="left" vertical="bottom" textRotation="0" wrapText="0" indent="1" justifyLastLine="0" shrinkToFit="0" readingOrder="0"/>
    </dxf>
    <dxf>
      <numFmt numFmtId="165" formatCode="[$-409]m/d/yy\ h:mm\ AM/PM;@"/>
    </dxf>
    <dxf>
      <numFmt numFmtId="166" formatCode="m/d/yy\ h:mm;@"/>
    </dxf>
    <dxf>
      <numFmt numFmtId="164" formatCode="&quot;$&quot;#,##0.00"/>
    </dxf>
    <dxf>
      <numFmt numFmtId="164" formatCode="&quot;$&quot;#,##0.00"/>
    </dxf>
    <dxf>
      <numFmt numFmtId="164" formatCode="&quot;$&quot;#,##0.00"/>
    </dxf>
    <dxf>
      <numFmt numFmtId="164" formatCode="&quot;$&quot;#,##0.00"/>
    </dxf>
  </dxfs>
  <tableStyles count="0" defaultTableStyle="TableStyleMedium2" defaultPivotStyle="PivotStyleLight16"/>
  <colors>
    <mruColors>
      <color rgb="FF2B2D65"/>
      <color rgb="FF00FF00"/>
      <color rgb="FF89E9CB"/>
      <color rgb="FF373B7D"/>
      <color rgb="FF262953"/>
      <color rgb="FF156082"/>
      <color rgb="FF15103A"/>
      <color rgb="FF7DCFB6"/>
      <color rgb="FF00F8CE"/>
      <color rgb="FFEA8A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[NT_TradeLog.xlsx]c_AccountDrawdown!PivotTable2</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c_AccountDrawdown!$B$3</c:f>
              <c:strCache>
                <c:ptCount val="1"/>
                <c:pt idx="0">
                  <c:v>Balance</c:v>
                </c:pt>
              </c:strCache>
            </c:strRef>
          </c:tx>
          <c:spPr>
            <a:ln w="28575" cap="rnd">
              <a:solidFill>
                <a:schemeClr val="accent1"/>
              </a:solidFill>
              <a:round/>
            </a:ln>
            <a:effectLst/>
          </c:spPr>
          <c:marker>
            <c:symbol val="none"/>
          </c:marker>
          <c:cat>
            <c:multiLvlStrRef>
              <c:f>c_AccountDrawdown!$A$4:$A$34</c:f>
              <c:multiLvlStrCache>
                <c:ptCount val="21"/>
                <c:lvl>
                  <c:pt idx="0">
                    <c:v>7/19/23 15:24</c:v>
                  </c:pt>
                  <c:pt idx="1">
                    <c:v>7/19/23 15:45</c:v>
                  </c:pt>
                  <c:pt idx="2">
                    <c:v>7/26/23 16:57</c:v>
                  </c:pt>
                  <c:pt idx="3">
                    <c:v>9/15/23 16:55</c:v>
                  </c:pt>
                  <c:pt idx="4">
                    <c:v>9/15/23 17:01</c:v>
                  </c:pt>
                  <c:pt idx="5">
                    <c:v>9/15/23 18:09</c:v>
                  </c:pt>
                  <c:pt idx="6">
                    <c:v>9/15/23 19:32</c:v>
                  </c:pt>
                  <c:pt idx="7">
                    <c:v>9/20/23 15:53</c:v>
                  </c:pt>
                  <c:pt idx="8">
                    <c:v>9/20/23 16:23</c:v>
                  </c:pt>
                  <c:pt idx="9">
                    <c:v>9/20/23 16:57</c:v>
                  </c:pt>
                  <c:pt idx="10">
                    <c:v>10/5/23 15:17</c:v>
                  </c:pt>
                  <c:pt idx="11">
                    <c:v>10/5/23 15:19</c:v>
                  </c:pt>
                  <c:pt idx="12">
                    <c:v>10/5/23 15:23</c:v>
                  </c:pt>
                  <c:pt idx="13">
                    <c:v>10/5/23 15:29</c:v>
                  </c:pt>
                  <c:pt idx="14">
                    <c:v>10/5/23 15:31</c:v>
                  </c:pt>
                  <c:pt idx="15">
                    <c:v>10/5/23 17:07</c:v>
                  </c:pt>
                  <c:pt idx="16">
                    <c:v>10/5/23 17:10</c:v>
                  </c:pt>
                  <c:pt idx="17">
                    <c:v>10/5/23 17:13</c:v>
                  </c:pt>
                  <c:pt idx="18">
                    <c:v>10/5/23 17:20</c:v>
                  </c:pt>
                  <c:pt idx="19">
                    <c:v>10/5/23 17:22</c:v>
                  </c:pt>
                  <c:pt idx="20">
                    <c:v>10/20/23 14:06</c:v>
                  </c:pt>
                </c:lvl>
                <c:lvl>
                  <c:pt idx="0">
                    <c:v>19-Jul</c:v>
                  </c:pt>
                  <c:pt idx="2">
                    <c:v>26-Jul</c:v>
                  </c:pt>
                  <c:pt idx="3">
                    <c:v>15-Sep</c:v>
                  </c:pt>
                  <c:pt idx="7">
                    <c:v>20-Sep</c:v>
                  </c:pt>
                  <c:pt idx="10">
                    <c:v>5-Oct</c:v>
                  </c:pt>
                  <c:pt idx="20">
                    <c:v>20-Oct</c:v>
                  </c:pt>
                </c:lvl>
                <c:lvl>
                  <c:pt idx="0">
                    <c:v>Jul</c:v>
                  </c:pt>
                  <c:pt idx="3">
                    <c:v>Sep</c:v>
                  </c:pt>
                  <c:pt idx="10">
                    <c:v>Oct</c:v>
                  </c:pt>
                </c:lvl>
              </c:multiLvlStrCache>
            </c:multiLvlStrRef>
          </c:cat>
          <c:val>
            <c:numRef>
              <c:f>c_AccountDrawdown!$B$4:$B$34</c:f>
              <c:numCache>
                <c:formatCode>General</c:formatCode>
                <c:ptCount val="21"/>
                <c:pt idx="0">
                  <c:v>10225</c:v>
                </c:pt>
                <c:pt idx="1">
                  <c:v>10275</c:v>
                </c:pt>
                <c:pt idx="2">
                  <c:v>10312.5</c:v>
                </c:pt>
                <c:pt idx="3">
                  <c:v>10362.5</c:v>
                </c:pt>
                <c:pt idx="4">
                  <c:v>10637.5</c:v>
                </c:pt>
                <c:pt idx="5">
                  <c:v>10687.5</c:v>
                </c:pt>
                <c:pt idx="6">
                  <c:v>10887.5</c:v>
                </c:pt>
                <c:pt idx="7">
                  <c:v>10937.5</c:v>
                </c:pt>
                <c:pt idx="8">
                  <c:v>11000</c:v>
                </c:pt>
                <c:pt idx="9">
                  <c:v>10862.5</c:v>
                </c:pt>
                <c:pt idx="10">
                  <c:v>10537.5</c:v>
                </c:pt>
                <c:pt idx="11">
                  <c:v>10262.5</c:v>
                </c:pt>
                <c:pt idx="12">
                  <c:v>10475</c:v>
                </c:pt>
                <c:pt idx="13">
                  <c:v>10325</c:v>
                </c:pt>
                <c:pt idx="14">
                  <c:v>10375</c:v>
                </c:pt>
                <c:pt idx="15">
                  <c:v>10175</c:v>
                </c:pt>
                <c:pt idx="16">
                  <c:v>10225</c:v>
                </c:pt>
                <c:pt idx="17">
                  <c:v>10100</c:v>
                </c:pt>
                <c:pt idx="18">
                  <c:v>9875</c:v>
                </c:pt>
                <c:pt idx="19">
                  <c:v>9925</c:v>
                </c:pt>
                <c:pt idx="20">
                  <c:v>10237.5</c:v>
                </c:pt>
              </c:numCache>
            </c:numRef>
          </c:val>
          <c:smooth val="0"/>
          <c:extLst>
            <c:ext xmlns:c16="http://schemas.microsoft.com/office/drawing/2014/chart" uri="{C3380CC4-5D6E-409C-BE32-E72D297353CC}">
              <c16:uniqueId val="{00000000-2F4C-C345-A8FB-947964E008BE}"/>
            </c:ext>
          </c:extLst>
        </c:ser>
        <c:ser>
          <c:idx val="1"/>
          <c:order val="1"/>
          <c:tx>
            <c:strRef>
              <c:f>c_AccountDrawdown!$C$3</c:f>
              <c:strCache>
                <c:ptCount val="1"/>
                <c:pt idx="0">
                  <c:v>Drawdown</c:v>
                </c:pt>
              </c:strCache>
            </c:strRef>
          </c:tx>
          <c:spPr>
            <a:ln w="28575" cap="rnd">
              <a:solidFill>
                <a:schemeClr val="accent2"/>
              </a:solidFill>
              <a:round/>
            </a:ln>
            <a:effectLst/>
          </c:spPr>
          <c:marker>
            <c:symbol val="none"/>
          </c:marker>
          <c:cat>
            <c:multiLvlStrRef>
              <c:f>c_AccountDrawdown!$A$4:$A$34</c:f>
              <c:multiLvlStrCache>
                <c:ptCount val="21"/>
                <c:lvl>
                  <c:pt idx="0">
                    <c:v>7/19/23 15:24</c:v>
                  </c:pt>
                  <c:pt idx="1">
                    <c:v>7/19/23 15:45</c:v>
                  </c:pt>
                  <c:pt idx="2">
                    <c:v>7/26/23 16:57</c:v>
                  </c:pt>
                  <c:pt idx="3">
                    <c:v>9/15/23 16:55</c:v>
                  </c:pt>
                  <c:pt idx="4">
                    <c:v>9/15/23 17:01</c:v>
                  </c:pt>
                  <c:pt idx="5">
                    <c:v>9/15/23 18:09</c:v>
                  </c:pt>
                  <c:pt idx="6">
                    <c:v>9/15/23 19:32</c:v>
                  </c:pt>
                  <c:pt idx="7">
                    <c:v>9/20/23 15:53</c:v>
                  </c:pt>
                  <c:pt idx="8">
                    <c:v>9/20/23 16:23</c:v>
                  </c:pt>
                  <c:pt idx="9">
                    <c:v>9/20/23 16:57</c:v>
                  </c:pt>
                  <c:pt idx="10">
                    <c:v>10/5/23 15:17</c:v>
                  </c:pt>
                  <c:pt idx="11">
                    <c:v>10/5/23 15:19</c:v>
                  </c:pt>
                  <c:pt idx="12">
                    <c:v>10/5/23 15:23</c:v>
                  </c:pt>
                  <c:pt idx="13">
                    <c:v>10/5/23 15:29</c:v>
                  </c:pt>
                  <c:pt idx="14">
                    <c:v>10/5/23 15:31</c:v>
                  </c:pt>
                  <c:pt idx="15">
                    <c:v>10/5/23 17:07</c:v>
                  </c:pt>
                  <c:pt idx="16">
                    <c:v>10/5/23 17:10</c:v>
                  </c:pt>
                  <c:pt idx="17">
                    <c:v>10/5/23 17:13</c:v>
                  </c:pt>
                  <c:pt idx="18">
                    <c:v>10/5/23 17:20</c:v>
                  </c:pt>
                  <c:pt idx="19">
                    <c:v>10/5/23 17:22</c:v>
                  </c:pt>
                  <c:pt idx="20">
                    <c:v>10/20/23 14:06</c:v>
                  </c:pt>
                </c:lvl>
                <c:lvl>
                  <c:pt idx="0">
                    <c:v>19-Jul</c:v>
                  </c:pt>
                  <c:pt idx="2">
                    <c:v>26-Jul</c:v>
                  </c:pt>
                  <c:pt idx="3">
                    <c:v>15-Sep</c:v>
                  </c:pt>
                  <c:pt idx="7">
                    <c:v>20-Sep</c:v>
                  </c:pt>
                  <c:pt idx="10">
                    <c:v>5-Oct</c:v>
                  </c:pt>
                  <c:pt idx="20">
                    <c:v>20-Oct</c:v>
                  </c:pt>
                </c:lvl>
                <c:lvl>
                  <c:pt idx="0">
                    <c:v>Jul</c:v>
                  </c:pt>
                  <c:pt idx="3">
                    <c:v>Sep</c:v>
                  </c:pt>
                  <c:pt idx="10">
                    <c:v>Oct</c:v>
                  </c:pt>
                </c:lvl>
              </c:multiLvlStrCache>
            </c:multiLvlStrRef>
          </c:cat>
          <c:val>
            <c:numRef>
              <c:f>c_AccountDrawdown!$C$4:$C$34</c:f>
              <c:numCache>
                <c:formatCode>General</c:formatCode>
                <c:ptCount val="21"/>
                <c:pt idx="0">
                  <c:v>9700</c:v>
                </c:pt>
                <c:pt idx="1">
                  <c:v>9750</c:v>
                </c:pt>
                <c:pt idx="2">
                  <c:v>9787.5</c:v>
                </c:pt>
                <c:pt idx="3">
                  <c:v>9837.5</c:v>
                </c:pt>
                <c:pt idx="4">
                  <c:v>10000</c:v>
                </c:pt>
                <c:pt idx="5">
                  <c:v>10000</c:v>
                </c:pt>
                <c:pt idx="6">
                  <c:v>10000</c:v>
                </c:pt>
                <c:pt idx="7">
                  <c:v>10000</c:v>
                </c:pt>
                <c:pt idx="8">
                  <c:v>10000</c:v>
                </c:pt>
                <c:pt idx="9">
                  <c:v>10000</c:v>
                </c:pt>
                <c:pt idx="10">
                  <c:v>10000</c:v>
                </c:pt>
                <c:pt idx="11">
                  <c:v>10000</c:v>
                </c:pt>
                <c:pt idx="12">
                  <c:v>10000</c:v>
                </c:pt>
                <c:pt idx="13">
                  <c:v>10000</c:v>
                </c:pt>
                <c:pt idx="14">
                  <c:v>10000</c:v>
                </c:pt>
                <c:pt idx="15">
                  <c:v>10000</c:v>
                </c:pt>
                <c:pt idx="16">
                  <c:v>10000</c:v>
                </c:pt>
                <c:pt idx="17">
                  <c:v>10000</c:v>
                </c:pt>
                <c:pt idx="18">
                  <c:v>10000</c:v>
                </c:pt>
                <c:pt idx="19">
                  <c:v>10000</c:v>
                </c:pt>
                <c:pt idx="20">
                  <c:v>10000</c:v>
                </c:pt>
              </c:numCache>
            </c:numRef>
          </c:val>
          <c:smooth val="0"/>
          <c:extLst>
            <c:ext xmlns:c16="http://schemas.microsoft.com/office/drawing/2014/chart" uri="{C3380CC4-5D6E-409C-BE32-E72D297353CC}">
              <c16:uniqueId val="{00000001-2F4C-C345-A8FB-947964E008BE}"/>
            </c:ext>
          </c:extLst>
        </c:ser>
        <c:dLbls>
          <c:showLegendKey val="0"/>
          <c:showVal val="0"/>
          <c:showCatName val="0"/>
          <c:showSerName val="0"/>
          <c:showPercent val="0"/>
          <c:showBubbleSize val="0"/>
        </c:dLbls>
        <c:smooth val="0"/>
        <c:axId val="1373488912"/>
        <c:axId val="1372660032"/>
      </c:lineChart>
      <c:catAx>
        <c:axId val="137348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660032"/>
        <c:crosses val="autoZero"/>
        <c:auto val="1"/>
        <c:lblAlgn val="ctr"/>
        <c:lblOffset val="100"/>
        <c:noMultiLvlLbl val="0"/>
      </c:catAx>
      <c:valAx>
        <c:axId val="1372660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48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[NT_TradeLog.xlsx]c_AccountDrawdown!PivotTable2</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cap="flat" cmpd="sng">
            <a:solidFill>
              <a:schemeClr val="accent2">
                <a:lumMod val="60000"/>
                <a:lumOff val="40000"/>
              </a:schemeClr>
            </a:solidFill>
            <a:prstDash val="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lumMod val="60000"/>
                <a:lumOff val="4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rgbClr val="FFC000"/>
            </a:solidFill>
            <a:prstDash val="sysDot"/>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c_AccountDrawdown!$B$3</c:f>
              <c:strCache>
                <c:ptCount val="1"/>
                <c:pt idx="0">
                  <c:v>Balance</c:v>
                </c:pt>
              </c:strCache>
            </c:strRef>
          </c:tx>
          <c:spPr>
            <a:ln w="28575" cap="rnd">
              <a:solidFill>
                <a:schemeClr val="accent6">
                  <a:lumMod val="60000"/>
                  <a:lumOff val="40000"/>
                </a:schemeClr>
              </a:solidFill>
              <a:round/>
            </a:ln>
            <a:effectLst/>
          </c:spPr>
          <c:marker>
            <c:symbol val="circle"/>
            <c:size val="5"/>
            <c:spPr>
              <a:solidFill>
                <a:schemeClr val="accent1"/>
              </a:solidFill>
              <a:ln w="9525">
                <a:solidFill>
                  <a:schemeClr val="accent1"/>
                </a:solidFill>
              </a:ln>
              <a:effectLst/>
            </c:spPr>
          </c:marker>
          <c:cat>
            <c:multiLvlStrRef>
              <c:f>c_AccountDrawdown!$A$4:$A$34</c:f>
              <c:multiLvlStrCache>
                <c:ptCount val="21"/>
                <c:lvl>
                  <c:pt idx="0">
                    <c:v>7/19/23 15:24</c:v>
                  </c:pt>
                  <c:pt idx="1">
                    <c:v>7/19/23 15:45</c:v>
                  </c:pt>
                  <c:pt idx="2">
                    <c:v>7/26/23 16:57</c:v>
                  </c:pt>
                  <c:pt idx="3">
                    <c:v>9/15/23 16:55</c:v>
                  </c:pt>
                  <c:pt idx="4">
                    <c:v>9/15/23 17:01</c:v>
                  </c:pt>
                  <c:pt idx="5">
                    <c:v>9/15/23 18:09</c:v>
                  </c:pt>
                  <c:pt idx="6">
                    <c:v>9/15/23 19:32</c:v>
                  </c:pt>
                  <c:pt idx="7">
                    <c:v>9/20/23 15:53</c:v>
                  </c:pt>
                  <c:pt idx="8">
                    <c:v>9/20/23 16:23</c:v>
                  </c:pt>
                  <c:pt idx="9">
                    <c:v>9/20/23 16:57</c:v>
                  </c:pt>
                  <c:pt idx="10">
                    <c:v>10/5/23 15:17</c:v>
                  </c:pt>
                  <c:pt idx="11">
                    <c:v>10/5/23 15:19</c:v>
                  </c:pt>
                  <c:pt idx="12">
                    <c:v>10/5/23 15:23</c:v>
                  </c:pt>
                  <c:pt idx="13">
                    <c:v>10/5/23 15:29</c:v>
                  </c:pt>
                  <c:pt idx="14">
                    <c:v>10/5/23 15:31</c:v>
                  </c:pt>
                  <c:pt idx="15">
                    <c:v>10/5/23 17:07</c:v>
                  </c:pt>
                  <c:pt idx="16">
                    <c:v>10/5/23 17:10</c:v>
                  </c:pt>
                  <c:pt idx="17">
                    <c:v>10/5/23 17:13</c:v>
                  </c:pt>
                  <c:pt idx="18">
                    <c:v>10/5/23 17:20</c:v>
                  </c:pt>
                  <c:pt idx="19">
                    <c:v>10/5/23 17:22</c:v>
                  </c:pt>
                  <c:pt idx="20">
                    <c:v>10/20/23 14:06</c:v>
                  </c:pt>
                </c:lvl>
                <c:lvl>
                  <c:pt idx="0">
                    <c:v>19-Jul</c:v>
                  </c:pt>
                  <c:pt idx="2">
                    <c:v>26-Jul</c:v>
                  </c:pt>
                  <c:pt idx="3">
                    <c:v>15-Sep</c:v>
                  </c:pt>
                  <c:pt idx="7">
                    <c:v>20-Sep</c:v>
                  </c:pt>
                  <c:pt idx="10">
                    <c:v>5-Oct</c:v>
                  </c:pt>
                  <c:pt idx="20">
                    <c:v>20-Oct</c:v>
                  </c:pt>
                </c:lvl>
                <c:lvl>
                  <c:pt idx="0">
                    <c:v>Jul</c:v>
                  </c:pt>
                  <c:pt idx="3">
                    <c:v>Sep</c:v>
                  </c:pt>
                  <c:pt idx="10">
                    <c:v>Oct</c:v>
                  </c:pt>
                </c:lvl>
              </c:multiLvlStrCache>
            </c:multiLvlStrRef>
          </c:cat>
          <c:val>
            <c:numRef>
              <c:f>c_AccountDrawdown!$B$4:$B$34</c:f>
              <c:numCache>
                <c:formatCode>General</c:formatCode>
                <c:ptCount val="21"/>
                <c:pt idx="0">
                  <c:v>10225</c:v>
                </c:pt>
                <c:pt idx="1">
                  <c:v>10275</c:v>
                </c:pt>
                <c:pt idx="2">
                  <c:v>10312.5</c:v>
                </c:pt>
                <c:pt idx="3">
                  <c:v>10362.5</c:v>
                </c:pt>
                <c:pt idx="4">
                  <c:v>10637.5</c:v>
                </c:pt>
                <c:pt idx="5">
                  <c:v>10687.5</c:v>
                </c:pt>
                <c:pt idx="6">
                  <c:v>10887.5</c:v>
                </c:pt>
                <c:pt idx="7">
                  <c:v>10937.5</c:v>
                </c:pt>
                <c:pt idx="8">
                  <c:v>11000</c:v>
                </c:pt>
                <c:pt idx="9">
                  <c:v>10862.5</c:v>
                </c:pt>
                <c:pt idx="10">
                  <c:v>10537.5</c:v>
                </c:pt>
                <c:pt idx="11">
                  <c:v>10262.5</c:v>
                </c:pt>
                <c:pt idx="12">
                  <c:v>10475</c:v>
                </c:pt>
                <c:pt idx="13">
                  <c:v>10325</c:v>
                </c:pt>
                <c:pt idx="14">
                  <c:v>10375</c:v>
                </c:pt>
                <c:pt idx="15">
                  <c:v>10175</c:v>
                </c:pt>
                <c:pt idx="16">
                  <c:v>10225</c:v>
                </c:pt>
                <c:pt idx="17">
                  <c:v>10100</c:v>
                </c:pt>
                <c:pt idx="18">
                  <c:v>9875</c:v>
                </c:pt>
                <c:pt idx="19">
                  <c:v>9925</c:v>
                </c:pt>
                <c:pt idx="20">
                  <c:v>10237.5</c:v>
                </c:pt>
              </c:numCache>
            </c:numRef>
          </c:val>
          <c:smooth val="0"/>
          <c:extLst>
            <c:ext xmlns:c16="http://schemas.microsoft.com/office/drawing/2014/chart" uri="{C3380CC4-5D6E-409C-BE32-E72D297353CC}">
              <c16:uniqueId val="{00000000-2F4C-C345-A8FB-947964E008BE}"/>
            </c:ext>
          </c:extLst>
        </c:ser>
        <c:ser>
          <c:idx val="1"/>
          <c:order val="1"/>
          <c:tx>
            <c:strRef>
              <c:f>c_AccountDrawdown!$C$3</c:f>
              <c:strCache>
                <c:ptCount val="1"/>
                <c:pt idx="0">
                  <c:v>Drawdown</c:v>
                </c:pt>
              </c:strCache>
            </c:strRef>
          </c:tx>
          <c:spPr>
            <a:ln w="22225" cap="rnd">
              <a:solidFill>
                <a:srgbClr val="FFC000"/>
              </a:solidFill>
              <a:prstDash val="sysDot"/>
              <a:round/>
            </a:ln>
            <a:effectLst/>
          </c:spPr>
          <c:marker>
            <c:symbol val="circle"/>
            <c:size val="5"/>
            <c:spPr>
              <a:solidFill>
                <a:schemeClr val="accent2"/>
              </a:solidFill>
              <a:ln w="9525">
                <a:solidFill>
                  <a:schemeClr val="accent2"/>
                </a:solidFill>
              </a:ln>
              <a:effectLst/>
            </c:spPr>
          </c:marker>
          <c:cat>
            <c:multiLvlStrRef>
              <c:f>c_AccountDrawdown!$A$4:$A$34</c:f>
              <c:multiLvlStrCache>
                <c:ptCount val="21"/>
                <c:lvl>
                  <c:pt idx="0">
                    <c:v>7/19/23 15:24</c:v>
                  </c:pt>
                  <c:pt idx="1">
                    <c:v>7/19/23 15:45</c:v>
                  </c:pt>
                  <c:pt idx="2">
                    <c:v>7/26/23 16:57</c:v>
                  </c:pt>
                  <c:pt idx="3">
                    <c:v>9/15/23 16:55</c:v>
                  </c:pt>
                  <c:pt idx="4">
                    <c:v>9/15/23 17:01</c:v>
                  </c:pt>
                  <c:pt idx="5">
                    <c:v>9/15/23 18:09</c:v>
                  </c:pt>
                  <c:pt idx="6">
                    <c:v>9/15/23 19:32</c:v>
                  </c:pt>
                  <c:pt idx="7">
                    <c:v>9/20/23 15:53</c:v>
                  </c:pt>
                  <c:pt idx="8">
                    <c:v>9/20/23 16:23</c:v>
                  </c:pt>
                  <c:pt idx="9">
                    <c:v>9/20/23 16:57</c:v>
                  </c:pt>
                  <c:pt idx="10">
                    <c:v>10/5/23 15:17</c:v>
                  </c:pt>
                  <c:pt idx="11">
                    <c:v>10/5/23 15:19</c:v>
                  </c:pt>
                  <c:pt idx="12">
                    <c:v>10/5/23 15:23</c:v>
                  </c:pt>
                  <c:pt idx="13">
                    <c:v>10/5/23 15:29</c:v>
                  </c:pt>
                  <c:pt idx="14">
                    <c:v>10/5/23 15:31</c:v>
                  </c:pt>
                  <c:pt idx="15">
                    <c:v>10/5/23 17:07</c:v>
                  </c:pt>
                  <c:pt idx="16">
                    <c:v>10/5/23 17:10</c:v>
                  </c:pt>
                  <c:pt idx="17">
                    <c:v>10/5/23 17:13</c:v>
                  </c:pt>
                  <c:pt idx="18">
                    <c:v>10/5/23 17:20</c:v>
                  </c:pt>
                  <c:pt idx="19">
                    <c:v>10/5/23 17:22</c:v>
                  </c:pt>
                  <c:pt idx="20">
                    <c:v>10/20/23 14:06</c:v>
                  </c:pt>
                </c:lvl>
                <c:lvl>
                  <c:pt idx="0">
                    <c:v>19-Jul</c:v>
                  </c:pt>
                  <c:pt idx="2">
                    <c:v>26-Jul</c:v>
                  </c:pt>
                  <c:pt idx="3">
                    <c:v>15-Sep</c:v>
                  </c:pt>
                  <c:pt idx="7">
                    <c:v>20-Sep</c:v>
                  </c:pt>
                  <c:pt idx="10">
                    <c:v>5-Oct</c:v>
                  </c:pt>
                  <c:pt idx="20">
                    <c:v>20-Oct</c:v>
                  </c:pt>
                </c:lvl>
                <c:lvl>
                  <c:pt idx="0">
                    <c:v>Jul</c:v>
                  </c:pt>
                  <c:pt idx="3">
                    <c:v>Sep</c:v>
                  </c:pt>
                  <c:pt idx="10">
                    <c:v>Oct</c:v>
                  </c:pt>
                </c:lvl>
              </c:multiLvlStrCache>
            </c:multiLvlStrRef>
          </c:cat>
          <c:val>
            <c:numRef>
              <c:f>c_AccountDrawdown!$C$4:$C$34</c:f>
              <c:numCache>
                <c:formatCode>General</c:formatCode>
                <c:ptCount val="21"/>
                <c:pt idx="0">
                  <c:v>9700</c:v>
                </c:pt>
                <c:pt idx="1">
                  <c:v>9750</c:v>
                </c:pt>
                <c:pt idx="2">
                  <c:v>9787.5</c:v>
                </c:pt>
                <c:pt idx="3">
                  <c:v>9837.5</c:v>
                </c:pt>
                <c:pt idx="4">
                  <c:v>10000</c:v>
                </c:pt>
                <c:pt idx="5">
                  <c:v>10000</c:v>
                </c:pt>
                <c:pt idx="6">
                  <c:v>10000</c:v>
                </c:pt>
                <c:pt idx="7">
                  <c:v>10000</c:v>
                </c:pt>
                <c:pt idx="8">
                  <c:v>10000</c:v>
                </c:pt>
                <c:pt idx="9">
                  <c:v>10000</c:v>
                </c:pt>
                <c:pt idx="10">
                  <c:v>10000</c:v>
                </c:pt>
                <c:pt idx="11">
                  <c:v>10000</c:v>
                </c:pt>
                <c:pt idx="12">
                  <c:v>10000</c:v>
                </c:pt>
                <c:pt idx="13">
                  <c:v>10000</c:v>
                </c:pt>
                <c:pt idx="14">
                  <c:v>10000</c:v>
                </c:pt>
                <c:pt idx="15">
                  <c:v>10000</c:v>
                </c:pt>
                <c:pt idx="16">
                  <c:v>10000</c:v>
                </c:pt>
                <c:pt idx="17">
                  <c:v>10000</c:v>
                </c:pt>
                <c:pt idx="18">
                  <c:v>10000</c:v>
                </c:pt>
                <c:pt idx="19">
                  <c:v>10000</c:v>
                </c:pt>
                <c:pt idx="20">
                  <c:v>10000</c:v>
                </c:pt>
              </c:numCache>
            </c:numRef>
          </c:val>
          <c:smooth val="0"/>
          <c:extLst>
            <c:ext xmlns:c16="http://schemas.microsoft.com/office/drawing/2014/chart" uri="{C3380CC4-5D6E-409C-BE32-E72D297353CC}">
              <c16:uniqueId val="{00000001-2F4C-C345-A8FB-947964E008BE}"/>
            </c:ext>
          </c:extLst>
        </c:ser>
        <c:dLbls>
          <c:showLegendKey val="0"/>
          <c:showVal val="0"/>
          <c:showCatName val="0"/>
          <c:showSerName val="0"/>
          <c:showPercent val="0"/>
          <c:showBubbleSize val="0"/>
        </c:dLbls>
        <c:marker val="1"/>
        <c:smooth val="0"/>
        <c:axId val="1373488912"/>
        <c:axId val="1372660032"/>
      </c:lineChart>
      <c:catAx>
        <c:axId val="137348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660032"/>
        <c:crosses val="autoZero"/>
        <c:auto val="1"/>
        <c:lblAlgn val="ctr"/>
        <c:lblOffset val="100"/>
        <c:noMultiLvlLbl val="1"/>
      </c:catAx>
      <c:valAx>
        <c:axId val="1372660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48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P/L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c_PLRatio_USD!$T$4</c:f>
              <c:strCache>
                <c:ptCount val="1"/>
                <c:pt idx="0">
                  <c:v>Losses</c:v>
                </c:pt>
              </c:strCache>
            </c:strRef>
          </c:tx>
          <c:spPr>
            <a:solidFill>
              <a:srgbClr val="FF5B64"/>
            </a:solidFill>
            <a:ln>
              <a:noFill/>
            </a:ln>
            <a:effectLst/>
          </c:spPr>
          <c:invertIfNegative val="0"/>
          <c:cat>
            <c:strRef>
              <c:f>c_PLRatio_USD!$S$5:$S$10</c:f>
              <c:strCache>
                <c:ptCount val="6"/>
                <c:pt idx="0">
                  <c:v>19-Jul</c:v>
                </c:pt>
                <c:pt idx="1">
                  <c:v>26-Jul</c:v>
                </c:pt>
                <c:pt idx="2">
                  <c:v>15-Sep</c:v>
                </c:pt>
                <c:pt idx="3">
                  <c:v>20-Sep</c:v>
                </c:pt>
                <c:pt idx="4">
                  <c:v>5-Oct</c:v>
                </c:pt>
                <c:pt idx="5">
                  <c:v>20-Oct</c:v>
                </c:pt>
              </c:strCache>
            </c:strRef>
          </c:cat>
          <c:val>
            <c:numRef>
              <c:f>c_PLRatio_USD!$T$5:$T$10</c:f>
              <c:numCache>
                <c:formatCode>General</c:formatCode>
                <c:ptCount val="6"/>
                <c:pt idx="3">
                  <c:v>137.5</c:v>
                </c:pt>
                <c:pt idx="4">
                  <c:v>1300</c:v>
                </c:pt>
              </c:numCache>
            </c:numRef>
          </c:val>
          <c:extLst>
            <c:ext xmlns:c16="http://schemas.microsoft.com/office/drawing/2014/chart" uri="{C3380CC4-5D6E-409C-BE32-E72D297353CC}">
              <c16:uniqueId val="{00000000-95C7-B74C-9108-9CF4EE02F970}"/>
            </c:ext>
          </c:extLst>
        </c:ser>
        <c:ser>
          <c:idx val="1"/>
          <c:order val="1"/>
          <c:tx>
            <c:strRef>
              <c:f>c_PLRatio_USD!$U$4</c:f>
              <c:strCache>
                <c:ptCount val="1"/>
                <c:pt idx="0">
                  <c:v>Profits</c:v>
                </c:pt>
              </c:strCache>
            </c:strRef>
          </c:tx>
          <c:spPr>
            <a:solidFill>
              <a:srgbClr val="64FF62"/>
            </a:solidFill>
            <a:ln>
              <a:noFill/>
            </a:ln>
            <a:effectLst/>
          </c:spPr>
          <c:invertIfNegative val="0"/>
          <c:cat>
            <c:strRef>
              <c:f>c_PLRatio_USD!$S$5:$S$10</c:f>
              <c:strCache>
                <c:ptCount val="6"/>
                <c:pt idx="0">
                  <c:v>19-Jul</c:v>
                </c:pt>
                <c:pt idx="1">
                  <c:v>26-Jul</c:v>
                </c:pt>
                <c:pt idx="2">
                  <c:v>15-Sep</c:v>
                </c:pt>
                <c:pt idx="3">
                  <c:v>20-Sep</c:v>
                </c:pt>
                <c:pt idx="4">
                  <c:v>5-Oct</c:v>
                </c:pt>
                <c:pt idx="5">
                  <c:v>20-Oct</c:v>
                </c:pt>
              </c:strCache>
            </c:strRef>
          </c:cat>
          <c:val>
            <c:numRef>
              <c:f>c_PLRatio_USD!$U$5:$U$10</c:f>
              <c:numCache>
                <c:formatCode>General</c:formatCode>
                <c:ptCount val="6"/>
                <c:pt idx="0">
                  <c:v>275</c:v>
                </c:pt>
                <c:pt idx="1">
                  <c:v>37.5</c:v>
                </c:pt>
                <c:pt idx="2">
                  <c:v>575</c:v>
                </c:pt>
                <c:pt idx="3">
                  <c:v>112.5</c:v>
                </c:pt>
                <c:pt idx="4">
                  <c:v>362.5</c:v>
                </c:pt>
                <c:pt idx="5">
                  <c:v>625</c:v>
                </c:pt>
              </c:numCache>
            </c:numRef>
          </c:val>
          <c:extLst>
            <c:ext xmlns:c16="http://schemas.microsoft.com/office/drawing/2014/chart" uri="{C3380CC4-5D6E-409C-BE32-E72D297353CC}">
              <c16:uniqueId val="{00000001-95C7-B74C-9108-9CF4EE02F970}"/>
            </c:ext>
          </c:extLst>
        </c:ser>
        <c:dLbls>
          <c:showLegendKey val="0"/>
          <c:showVal val="0"/>
          <c:showCatName val="0"/>
          <c:showSerName val="0"/>
          <c:showPercent val="0"/>
          <c:showBubbleSize val="0"/>
        </c:dLbls>
        <c:gapWidth val="150"/>
        <c:overlap val="100"/>
        <c:axId val="268557343"/>
        <c:axId val="245587215"/>
      </c:barChart>
      <c:catAx>
        <c:axId val="268557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587215"/>
        <c:crosses val="autoZero"/>
        <c:auto val="1"/>
        <c:lblAlgn val="ctr"/>
        <c:lblOffset val="100"/>
        <c:noMultiLvlLbl val="0"/>
      </c:catAx>
      <c:valAx>
        <c:axId val="2455872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557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[NT_TradeLog.xlsx]c_AccountDrawdown!PivotTable2</c:name>
    <c:fmtId val="9"/>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cap="flat" cmpd="sng">
            <a:solidFill>
              <a:schemeClr val="accent2">
                <a:lumMod val="60000"/>
                <a:lumOff val="40000"/>
              </a:schemeClr>
            </a:solidFill>
            <a:prstDash val="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60000"/>
                <a:lumOff val="4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rgbClr val="FFC000"/>
            </a:solidFill>
            <a:prstDash val="sysDot"/>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60000"/>
                <a:lumOff val="4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rgbClr val="FFC000"/>
            </a:solidFill>
            <a:prstDash val="sysDot"/>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sq">
            <a:solidFill>
              <a:schemeClr val="accent6">
                <a:lumMod val="60000"/>
                <a:lumOff val="40000"/>
              </a:schemeClr>
            </a:solidFill>
            <a:round/>
          </a:ln>
          <a:effectLst/>
        </c:spPr>
        <c:marker>
          <c:symbol val="circle"/>
          <c:size val="5"/>
          <c:spPr>
            <a:solidFill>
              <a:schemeClr val="accent6">
                <a:lumMod val="40000"/>
                <a:lumOff val="6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rgbClr val="FFC000"/>
            </a:solidFill>
            <a:prstDash val="sysDot"/>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c_AccountDrawdown!$B$3</c:f>
              <c:strCache>
                <c:ptCount val="1"/>
                <c:pt idx="0">
                  <c:v>Balance</c:v>
                </c:pt>
              </c:strCache>
            </c:strRef>
          </c:tx>
          <c:spPr>
            <a:ln w="28575" cap="sq">
              <a:solidFill>
                <a:schemeClr val="accent6">
                  <a:lumMod val="60000"/>
                  <a:lumOff val="40000"/>
                </a:schemeClr>
              </a:solidFill>
              <a:round/>
            </a:ln>
            <a:effectLst/>
          </c:spPr>
          <c:marker>
            <c:symbol val="circle"/>
            <c:size val="5"/>
            <c:spPr>
              <a:solidFill>
                <a:schemeClr val="accent6">
                  <a:lumMod val="40000"/>
                  <a:lumOff val="60000"/>
                </a:schemeClr>
              </a:solidFill>
              <a:ln w="9525">
                <a:noFill/>
              </a:ln>
              <a:effectLst/>
            </c:spPr>
          </c:marker>
          <c:cat>
            <c:multiLvlStrRef>
              <c:f>c_AccountDrawdown!$A$4:$A$34</c:f>
              <c:multiLvlStrCache>
                <c:ptCount val="21"/>
                <c:lvl>
                  <c:pt idx="0">
                    <c:v>7/19/23 15:24</c:v>
                  </c:pt>
                  <c:pt idx="1">
                    <c:v>7/19/23 15:45</c:v>
                  </c:pt>
                  <c:pt idx="2">
                    <c:v>7/26/23 16:57</c:v>
                  </c:pt>
                  <c:pt idx="3">
                    <c:v>9/15/23 16:55</c:v>
                  </c:pt>
                  <c:pt idx="4">
                    <c:v>9/15/23 17:01</c:v>
                  </c:pt>
                  <c:pt idx="5">
                    <c:v>9/15/23 18:09</c:v>
                  </c:pt>
                  <c:pt idx="6">
                    <c:v>9/15/23 19:32</c:v>
                  </c:pt>
                  <c:pt idx="7">
                    <c:v>9/20/23 15:53</c:v>
                  </c:pt>
                  <c:pt idx="8">
                    <c:v>9/20/23 16:23</c:v>
                  </c:pt>
                  <c:pt idx="9">
                    <c:v>9/20/23 16:57</c:v>
                  </c:pt>
                  <c:pt idx="10">
                    <c:v>10/5/23 15:17</c:v>
                  </c:pt>
                  <c:pt idx="11">
                    <c:v>10/5/23 15:19</c:v>
                  </c:pt>
                  <c:pt idx="12">
                    <c:v>10/5/23 15:23</c:v>
                  </c:pt>
                  <c:pt idx="13">
                    <c:v>10/5/23 15:29</c:v>
                  </c:pt>
                  <c:pt idx="14">
                    <c:v>10/5/23 15:31</c:v>
                  </c:pt>
                  <c:pt idx="15">
                    <c:v>10/5/23 17:07</c:v>
                  </c:pt>
                  <c:pt idx="16">
                    <c:v>10/5/23 17:10</c:v>
                  </c:pt>
                  <c:pt idx="17">
                    <c:v>10/5/23 17:13</c:v>
                  </c:pt>
                  <c:pt idx="18">
                    <c:v>10/5/23 17:20</c:v>
                  </c:pt>
                  <c:pt idx="19">
                    <c:v>10/5/23 17:22</c:v>
                  </c:pt>
                  <c:pt idx="20">
                    <c:v>10/20/23 14:06</c:v>
                  </c:pt>
                </c:lvl>
                <c:lvl>
                  <c:pt idx="0">
                    <c:v>19-Jul</c:v>
                  </c:pt>
                  <c:pt idx="2">
                    <c:v>26-Jul</c:v>
                  </c:pt>
                  <c:pt idx="3">
                    <c:v>15-Sep</c:v>
                  </c:pt>
                  <c:pt idx="7">
                    <c:v>20-Sep</c:v>
                  </c:pt>
                  <c:pt idx="10">
                    <c:v>5-Oct</c:v>
                  </c:pt>
                  <c:pt idx="20">
                    <c:v>20-Oct</c:v>
                  </c:pt>
                </c:lvl>
                <c:lvl>
                  <c:pt idx="0">
                    <c:v>Jul</c:v>
                  </c:pt>
                  <c:pt idx="3">
                    <c:v>Sep</c:v>
                  </c:pt>
                  <c:pt idx="10">
                    <c:v>Oct</c:v>
                  </c:pt>
                </c:lvl>
              </c:multiLvlStrCache>
            </c:multiLvlStrRef>
          </c:cat>
          <c:val>
            <c:numRef>
              <c:f>c_AccountDrawdown!$B$4:$B$34</c:f>
              <c:numCache>
                <c:formatCode>General</c:formatCode>
                <c:ptCount val="21"/>
                <c:pt idx="0">
                  <c:v>10225</c:v>
                </c:pt>
                <c:pt idx="1">
                  <c:v>10275</c:v>
                </c:pt>
                <c:pt idx="2">
                  <c:v>10312.5</c:v>
                </c:pt>
                <c:pt idx="3">
                  <c:v>10362.5</c:v>
                </c:pt>
                <c:pt idx="4">
                  <c:v>10637.5</c:v>
                </c:pt>
                <c:pt idx="5">
                  <c:v>10687.5</c:v>
                </c:pt>
                <c:pt idx="6">
                  <c:v>10887.5</c:v>
                </c:pt>
                <c:pt idx="7">
                  <c:v>10937.5</c:v>
                </c:pt>
                <c:pt idx="8">
                  <c:v>11000</c:v>
                </c:pt>
                <c:pt idx="9">
                  <c:v>10862.5</c:v>
                </c:pt>
                <c:pt idx="10">
                  <c:v>10537.5</c:v>
                </c:pt>
                <c:pt idx="11">
                  <c:v>10262.5</c:v>
                </c:pt>
                <c:pt idx="12">
                  <c:v>10475</c:v>
                </c:pt>
                <c:pt idx="13">
                  <c:v>10325</c:v>
                </c:pt>
                <c:pt idx="14">
                  <c:v>10375</c:v>
                </c:pt>
                <c:pt idx="15">
                  <c:v>10175</c:v>
                </c:pt>
                <c:pt idx="16">
                  <c:v>10225</c:v>
                </c:pt>
                <c:pt idx="17">
                  <c:v>10100</c:v>
                </c:pt>
                <c:pt idx="18">
                  <c:v>9875</c:v>
                </c:pt>
                <c:pt idx="19">
                  <c:v>9925</c:v>
                </c:pt>
                <c:pt idx="20">
                  <c:v>10237.5</c:v>
                </c:pt>
              </c:numCache>
            </c:numRef>
          </c:val>
          <c:smooth val="0"/>
          <c:extLst>
            <c:ext xmlns:c16="http://schemas.microsoft.com/office/drawing/2014/chart" uri="{C3380CC4-5D6E-409C-BE32-E72D297353CC}">
              <c16:uniqueId val="{00000000-9882-D743-8E95-206E93C3642A}"/>
            </c:ext>
          </c:extLst>
        </c:ser>
        <c:ser>
          <c:idx val="1"/>
          <c:order val="1"/>
          <c:tx>
            <c:strRef>
              <c:f>c_AccountDrawdown!$C$3</c:f>
              <c:strCache>
                <c:ptCount val="1"/>
                <c:pt idx="0">
                  <c:v>Drawdown</c:v>
                </c:pt>
              </c:strCache>
            </c:strRef>
          </c:tx>
          <c:spPr>
            <a:ln w="22225" cap="rnd">
              <a:solidFill>
                <a:srgbClr val="FFC000"/>
              </a:solidFill>
              <a:prstDash val="sysDot"/>
              <a:round/>
            </a:ln>
            <a:effectLst/>
          </c:spPr>
          <c:marker>
            <c:symbol val="circle"/>
            <c:size val="5"/>
            <c:spPr>
              <a:solidFill>
                <a:schemeClr val="accent2"/>
              </a:solidFill>
              <a:ln w="9525">
                <a:solidFill>
                  <a:schemeClr val="accent2"/>
                </a:solidFill>
              </a:ln>
              <a:effectLst/>
            </c:spPr>
          </c:marker>
          <c:cat>
            <c:multiLvlStrRef>
              <c:f>c_AccountDrawdown!$A$4:$A$34</c:f>
              <c:multiLvlStrCache>
                <c:ptCount val="21"/>
                <c:lvl>
                  <c:pt idx="0">
                    <c:v>7/19/23 15:24</c:v>
                  </c:pt>
                  <c:pt idx="1">
                    <c:v>7/19/23 15:45</c:v>
                  </c:pt>
                  <c:pt idx="2">
                    <c:v>7/26/23 16:57</c:v>
                  </c:pt>
                  <c:pt idx="3">
                    <c:v>9/15/23 16:55</c:v>
                  </c:pt>
                  <c:pt idx="4">
                    <c:v>9/15/23 17:01</c:v>
                  </c:pt>
                  <c:pt idx="5">
                    <c:v>9/15/23 18:09</c:v>
                  </c:pt>
                  <c:pt idx="6">
                    <c:v>9/15/23 19:32</c:v>
                  </c:pt>
                  <c:pt idx="7">
                    <c:v>9/20/23 15:53</c:v>
                  </c:pt>
                  <c:pt idx="8">
                    <c:v>9/20/23 16:23</c:v>
                  </c:pt>
                  <c:pt idx="9">
                    <c:v>9/20/23 16:57</c:v>
                  </c:pt>
                  <c:pt idx="10">
                    <c:v>10/5/23 15:17</c:v>
                  </c:pt>
                  <c:pt idx="11">
                    <c:v>10/5/23 15:19</c:v>
                  </c:pt>
                  <c:pt idx="12">
                    <c:v>10/5/23 15:23</c:v>
                  </c:pt>
                  <c:pt idx="13">
                    <c:v>10/5/23 15:29</c:v>
                  </c:pt>
                  <c:pt idx="14">
                    <c:v>10/5/23 15:31</c:v>
                  </c:pt>
                  <c:pt idx="15">
                    <c:v>10/5/23 17:07</c:v>
                  </c:pt>
                  <c:pt idx="16">
                    <c:v>10/5/23 17:10</c:v>
                  </c:pt>
                  <c:pt idx="17">
                    <c:v>10/5/23 17:13</c:v>
                  </c:pt>
                  <c:pt idx="18">
                    <c:v>10/5/23 17:20</c:v>
                  </c:pt>
                  <c:pt idx="19">
                    <c:v>10/5/23 17:22</c:v>
                  </c:pt>
                  <c:pt idx="20">
                    <c:v>10/20/23 14:06</c:v>
                  </c:pt>
                </c:lvl>
                <c:lvl>
                  <c:pt idx="0">
                    <c:v>19-Jul</c:v>
                  </c:pt>
                  <c:pt idx="2">
                    <c:v>26-Jul</c:v>
                  </c:pt>
                  <c:pt idx="3">
                    <c:v>15-Sep</c:v>
                  </c:pt>
                  <c:pt idx="7">
                    <c:v>20-Sep</c:v>
                  </c:pt>
                  <c:pt idx="10">
                    <c:v>5-Oct</c:v>
                  </c:pt>
                  <c:pt idx="20">
                    <c:v>20-Oct</c:v>
                  </c:pt>
                </c:lvl>
                <c:lvl>
                  <c:pt idx="0">
                    <c:v>Jul</c:v>
                  </c:pt>
                  <c:pt idx="3">
                    <c:v>Sep</c:v>
                  </c:pt>
                  <c:pt idx="10">
                    <c:v>Oct</c:v>
                  </c:pt>
                </c:lvl>
              </c:multiLvlStrCache>
            </c:multiLvlStrRef>
          </c:cat>
          <c:val>
            <c:numRef>
              <c:f>c_AccountDrawdown!$C$4:$C$34</c:f>
              <c:numCache>
                <c:formatCode>General</c:formatCode>
                <c:ptCount val="21"/>
                <c:pt idx="0">
                  <c:v>9700</c:v>
                </c:pt>
                <c:pt idx="1">
                  <c:v>9750</c:v>
                </c:pt>
                <c:pt idx="2">
                  <c:v>9787.5</c:v>
                </c:pt>
                <c:pt idx="3">
                  <c:v>9837.5</c:v>
                </c:pt>
                <c:pt idx="4">
                  <c:v>10000</c:v>
                </c:pt>
                <c:pt idx="5">
                  <c:v>10000</c:v>
                </c:pt>
                <c:pt idx="6">
                  <c:v>10000</c:v>
                </c:pt>
                <c:pt idx="7">
                  <c:v>10000</c:v>
                </c:pt>
                <c:pt idx="8">
                  <c:v>10000</c:v>
                </c:pt>
                <c:pt idx="9">
                  <c:v>10000</c:v>
                </c:pt>
                <c:pt idx="10">
                  <c:v>10000</c:v>
                </c:pt>
                <c:pt idx="11">
                  <c:v>10000</c:v>
                </c:pt>
                <c:pt idx="12">
                  <c:v>10000</c:v>
                </c:pt>
                <c:pt idx="13">
                  <c:v>10000</c:v>
                </c:pt>
                <c:pt idx="14">
                  <c:v>10000</c:v>
                </c:pt>
                <c:pt idx="15">
                  <c:v>10000</c:v>
                </c:pt>
                <c:pt idx="16">
                  <c:v>10000</c:v>
                </c:pt>
                <c:pt idx="17">
                  <c:v>10000</c:v>
                </c:pt>
                <c:pt idx="18">
                  <c:v>10000</c:v>
                </c:pt>
                <c:pt idx="19">
                  <c:v>10000</c:v>
                </c:pt>
                <c:pt idx="20">
                  <c:v>10000</c:v>
                </c:pt>
              </c:numCache>
            </c:numRef>
          </c:val>
          <c:smooth val="0"/>
          <c:extLst>
            <c:ext xmlns:c16="http://schemas.microsoft.com/office/drawing/2014/chart" uri="{C3380CC4-5D6E-409C-BE32-E72D297353CC}">
              <c16:uniqueId val="{00000001-9882-D743-8E95-206E93C3642A}"/>
            </c:ext>
          </c:extLst>
        </c:ser>
        <c:dLbls>
          <c:showLegendKey val="0"/>
          <c:showVal val="0"/>
          <c:showCatName val="0"/>
          <c:showSerName val="0"/>
          <c:showPercent val="0"/>
          <c:showBubbleSize val="0"/>
        </c:dLbls>
        <c:marker val="1"/>
        <c:smooth val="0"/>
        <c:axId val="1373488912"/>
        <c:axId val="1372660032"/>
      </c:lineChart>
      <c:catAx>
        <c:axId val="137348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bg1"/>
                </a:solidFill>
                <a:latin typeface="+mn-lt"/>
                <a:ea typeface="+mn-ea"/>
                <a:cs typeface="+mn-cs"/>
              </a:defRPr>
            </a:pPr>
            <a:endParaRPr lang="en-US"/>
          </a:p>
        </c:txPr>
        <c:crossAx val="1372660032"/>
        <c:crosses val="autoZero"/>
        <c:auto val="1"/>
        <c:lblAlgn val="ctr"/>
        <c:lblOffset val="100"/>
        <c:noMultiLvlLbl val="1"/>
      </c:catAx>
      <c:valAx>
        <c:axId val="1372660032"/>
        <c:scaling>
          <c:orientation val="minMax"/>
          <c:max val="11000"/>
          <c:min val="9500"/>
        </c:scaling>
        <c:delete val="0"/>
        <c:axPos val="l"/>
        <c:majorGridlines>
          <c:spPr>
            <a:ln w="9525" cap="flat" cmpd="sng" algn="ctr">
              <a:solidFill>
                <a:schemeClr val="accent6">
                  <a:lumMod val="60000"/>
                  <a:lumOff val="40000"/>
                  <a:alpha val="43248"/>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crossAx val="137348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c_PLRatio_USD!$T$4</c:f>
              <c:strCache>
                <c:ptCount val="1"/>
                <c:pt idx="0">
                  <c:v>Losses</c:v>
                </c:pt>
              </c:strCache>
            </c:strRef>
          </c:tx>
          <c:spPr>
            <a:solidFill>
              <a:srgbClr val="FF5B64"/>
            </a:solidFill>
            <a:ln>
              <a:noFill/>
            </a:ln>
            <a:effectLst/>
          </c:spPr>
          <c:invertIfNegative val="0"/>
          <c:cat>
            <c:strRef>
              <c:f>c_PLRatio_USD!$S$5:$S$10</c:f>
              <c:strCache>
                <c:ptCount val="6"/>
                <c:pt idx="0">
                  <c:v>19-Jul</c:v>
                </c:pt>
                <c:pt idx="1">
                  <c:v>26-Jul</c:v>
                </c:pt>
                <c:pt idx="2">
                  <c:v>15-Sep</c:v>
                </c:pt>
                <c:pt idx="3">
                  <c:v>20-Sep</c:v>
                </c:pt>
                <c:pt idx="4">
                  <c:v>5-Oct</c:v>
                </c:pt>
                <c:pt idx="5">
                  <c:v>20-Oct</c:v>
                </c:pt>
              </c:strCache>
            </c:strRef>
          </c:cat>
          <c:val>
            <c:numRef>
              <c:f>c_PLRatio_USD!$T$5:$T$10</c:f>
              <c:numCache>
                <c:formatCode>General</c:formatCode>
                <c:ptCount val="6"/>
                <c:pt idx="3">
                  <c:v>137.5</c:v>
                </c:pt>
                <c:pt idx="4">
                  <c:v>1300</c:v>
                </c:pt>
              </c:numCache>
            </c:numRef>
          </c:val>
          <c:extLst>
            <c:ext xmlns:c16="http://schemas.microsoft.com/office/drawing/2014/chart" uri="{C3380CC4-5D6E-409C-BE32-E72D297353CC}">
              <c16:uniqueId val="{00000000-B841-2A40-94E2-4CF13C13F52F}"/>
            </c:ext>
          </c:extLst>
        </c:ser>
        <c:ser>
          <c:idx val="1"/>
          <c:order val="1"/>
          <c:tx>
            <c:strRef>
              <c:f>c_PLRatio_USD!$U$4</c:f>
              <c:strCache>
                <c:ptCount val="1"/>
                <c:pt idx="0">
                  <c:v>Profits</c:v>
                </c:pt>
              </c:strCache>
            </c:strRef>
          </c:tx>
          <c:spPr>
            <a:solidFill>
              <a:srgbClr val="64FF62"/>
            </a:solidFill>
            <a:ln>
              <a:noFill/>
            </a:ln>
            <a:effectLst/>
          </c:spPr>
          <c:invertIfNegative val="0"/>
          <c:cat>
            <c:strRef>
              <c:f>c_PLRatio_USD!$S$5:$S$10</c:f>
              <c:strCache>
                <c:ptCount val="6"/>
                <c:pt idx="0">
                  <c:v>19-Jul</c:v>
                </c:pt>
                <c:pt idx="1">
                  <c:v>26-Jul</c:v>
                </c:pt>
                <c:pt idx="2">
                  <c:v>15-Sep</c:v>
                </c:pt>
                <c:pt idx="3">
                  <c:v>20-Sep</c:v>
                </c:pt>
                <c:pt idx="4">
                  <c:v>5-Oct</c:v>
                </c:pt>
                <c:pt idx="5">
                  <c:v>20-Oct</c:v>
                </c:pt>
              </c:strCache>
            </c:strRef>
          </c:cat>
          <c:val>
            <c:numRef>
              <c:f>c_PLRatio_USD!$U$5:$U$10</c:f>
              <c:numCache>
                <c:formatCode>General</c:formatCode>
                <c:ptCount val="6"/>
                <c:pt idx="0">
                  <c:v>275</c:v>
                </c:pt>
                <c:pt idx="1">
                  <c:v>37.5</c:v>
                </c:pt>
                <c:pt idx="2">
                  <c:v>575</c:v>
                </c:pt>
                <c:pt idx="3">
                  <c:v>112.5</c:v>
                </c:pt>
                <c:pt idx="4">
                  <c:v>362.5</c:v>
                </c:pt>
                <c:pt idx="5">
                  <c:v>625</c:v>
                </c:pt>
              </c:numCache>
            </c:numRef>
          </c:val>
          <c:extLst>
            <c:ext xmlns:c16="http://schemas.microsoft.com/office/drawing/2014/chart" uri="{C3380CC4-5D6E-409C-BE32-E72D297353CC}">
              <c16:uniqueId val="{00000001-B841-2A40-94E2-4CF13C13F52F}"/>
            </c:ext>
          </c:extLst>
        </c:ser>
        <c:dLbls>
          <c:showLegendKey val="0"/>
          <c:showVal val="0"/>
          <c:showCatName val="0"/>
          <c:showSerName val="0"/>
          <c:showPercent val="0"/>
          <c:showBubbleSize val="0"/>
        </c:dLbls>
        <c:gapWidth val="150"/>
        <c:overlap val="100"/>
        <c:axId val="268557343"/>
        <c:axId val="245587215"/>
      </c:barChart>
      <c:catAx>
        <c:axId val="268557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crossAx val="245587215"/>
        <c:crosses val="autoZero"/>
        <c:auto val="1"/>
        <c:lblAlgn val="ctr"/>
        <c:lblOffset val="100"/>
        <c:noMultiLvlLbl val="0"/>
      </c:catAx>
      <c:valAx>
        <c:axId val="245587215"/>
        <c:scaling>
          <c:orientation val="minMax"/>
        </c:scaling>
        <c:delete val="0"/>
        <c:axPos val="b"/>
        <c:majorGridlines>
          <c:spPr>
            <a:ln w="9525" cap="flat" cmpd="sng" algn="ctr">
              <a:solidFill>
                <a:schemeClr val="bg1">
                  <a:alpha val="16923"/>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crossAx val="268557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5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'c_Trades Taken'!$B$13</c:f>
              <c:strCache>
                <c:ptCount val="1"/>
                <c:pt idx="0">
                  <c:v>Trades Taken</c:v>
                </c:pt>
              </c:strCache>
            </c:strRef>
          </c:tx>
          <c:spPr>
            <a:solidFill>
              <a:schemeClr val="accent2">
                <a:lumMod val="60000"/>
                <a:lumOff val="40000"/>
              </a:schemeClr>
            </a:solidFill>
            <a:ln>
              <a:noFill/>
            </a:ln>
            <a:effectLst/>
          </c:spPr>
          <c:invertIfNegative val="0"/>
          <c:cat>
            <c:strRef>
              <c:f>'c_Trades Taken'!$A$14:$A$19</c:f>
              <c:strCache>
                <c:ptCount val="6"/>
                <c:pt idx="0">
                  <c:v>19-Jul</c:v>
                </c:pt>
                <c:pt idx="1">
                  <c:v>26-Jul</c:v>
                </c:pt>
                <c:pt idx="2">
                  <c:v>15-Sep</c:v>
                </c:pt>
                <c:pt idx="3">
                  <c:v>20-Sep</c:v>
                </c:pt>
                <c:pt idx="4">
                  <c:v>5-Oct</c:v>
                </c:pt>
                <c:pt idx="5">
                  <c:v>20-Oct</c:v>
                </c:pt>
              </c:strCache>
            </c:strRef>
          </c:cat>
          <c:val>
            <c:numRef>
              <c:f>'c_Trades Taken'!$B$14:$B$19</c:f>
              <c:numCache>
                <c:formatCode>General</c:formatCode>
                <c:ptCount val="6"/>
                <c:pt idx="0">
                  <c:v>2</c:v>
                </c:pt>
                <c:pt idx="1">
                  <c:v>1</c:v>
                </c:pt>
                <c:pt idx="2">
                  <c:v>4</c:v>
                </c:pt>
                <c:pt idx="3">
                  <c:v>3</c:v>
                </c:pt>
                <c:pt idx="4">
                  <c:v>10</c:v>
                </c:pt>
                <c:pt idx="5">
                  <c:v>1</c:v>
                </c:pt>
              </c:numCache>
            </c:numRef>
          </c:val>
          <c:extLst>
            <c:ext xmlns:c16="http://schemas.microsoft.com/office/drawing/2014/chart" uri="{C3380CC4-5D6E-409C-BE32-E72D297353CC}">
              <c16:uniqueId val="{00000000-A1C4-D546-951C-3A1583837EE8}"/>
            </c:ext>
          </c:extLst>
        </c:ser>
        <c:ser>
          <c:idx val="1"/>
          <c:order val="1"/>
          <c:tx>
            <c:strRef>
              <c:f>'c_Trades Taken'!$C$13</c:f>
              <c:strCache>
                <c:ptCount val="1"/>
                <c:pt idx="0">
                  <c:v>Profit/Loss</c:v>
                </c:pt>
              </c:strCache>
            </c:strRef>
          </c:tx>
          <c:spPr>
            <a:solidFill>
              <a:schemeClr val="accent6">
                <a:lumMod val="60000"/>
                <a:lumOff val="40000"/>
              </a:schemeClr>
            </a:solidFill>
            <a:ln>
              <a:noFill/>
            </a:ln>
            <a:effectLst/>
          </c:spPr>
          <c:invertIfNegative val="0"/>
          <c:dPt>
            <c:idx val="3"/>
            <c:invertIfNegative val="0"/>
            <c:bubble3D val="0"/>
            <c:spPr>
              <a:solidFill>
                <a:srgbClr val="FF0000"/>
              </a:solidFill>
              <a:ln>
                <a:noFill/>
              </a:ln>
              <a:effectLst/>
            </c:spPr>
            <c:extLst>
              <c:ext xmlns:c16="http://schemas.microsoft.com/office/drawing/2014/chart" uri="{C3380CC4-5D6E-409C-BE32-E72D297353CC}">
                <c16:uniqueId val="{00000002-A1C4-D546-951C-3A1583837EE8}"/>
              </c:ext>
            </c:extLst>
          </c:dPt>
          <c:dPt>
            <c:idx val="4"/>
            <c:invertIfNegative val="0"/>
            <c:bubble3D val="0"/>
            <c:spPr>
              <a:solidFill>
                <a:srgbClr val="FF0000"/>
              </a:solidFill>
              <a:ln>
                <a:noFill/>
              </a:ln>
              <a:effectLst/>
            </c:spPr>
            <c:extLst>
              <c:ext xmlns:c16="http://schemas.microsoft.com/office/drawing/2014/chart" uri="{C3380CC4-5D6E-409C-BE32-E72D297353CC}">
                <c16:uniqueId val="{00000004-A1C4-D546-951C-3A1583837EE8}"/>
              </c:ext>
            </c:extLst>
          </c:dPt>
          <c:cat>
            <c:strRef>
              <c:f>'c_Trades Taken'!$A$14:$A$19</c:f>
              <c:strCache>
                <c:ptCount val="6"/>
                <c:pt idx="0">
                  <c:v>19-Jul</c:v>
                </c:pt>
                <c:pt idx="1">
                  <c:v>26-Jul</c:v>
                </c:pt>
                <c:pt idx="2">
                  <c:v>15-Sep</c:v>
                </c:pt>
                <c:pt idx="3">
                  <c:v>20-Sep</c:v>
                </c:pt>
                <c:pt idx="4">
                  <c:v>5-Oct</c:v>
                </c:pt>
                <c:pt idx="5">
                  <c:v>20-Oct</c:v>
                </c:pt>
              </c:strCache>
            </c:strRef>
          </c:cat>
          <c:val>
            <c:numRef>
              <c:f>'c_Trades Taken'!$C$14:$C$19</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5-A1C4-D546-951C-3A1583837EE8}"/>
            </c:ext>
          </c:extLst>
        </c:ser>
        <c:dLbls>
          <c:showLegendKey val="0"/>
          <c:showVal val="0"/>
          <c:showCatName val="0"/>
          <c:showSerName val="0"/>
          <c:showPercent val="0"/>
          <c:showBubbleSize val="0"/>
        </c:dLbls>
        <c:gapWidth val="219"/>
        <c:overlap val="-27"/>
        <c:axId val="213773088"/>
        <c:axId val="241229568"/>
      </c:barChart>
      <c:catAx>
        <c:axId val="21377308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bg1"/>
                </a:solidFill>
                <a:latin typeface="+mn-lt"/>
                <a:ea typeface="+mn-ea"/>
                <a:cs typeface="+mn-cs"/>
              </a:defRPr>
            </a:pPr>
            <a:endParaRPr lang="en-US"/>
          </a:p>
        </c:txPr>
        <c:crossAx val="241229568"/>
        <c:crosses val="autoZero"/>
        <c:auto val="1"/>
        <c:lblAlgn val="ctr"/>
        <c:lblOffset val="0"/>
        <c:noMultiLvlLbl val="0"/>
      </c:catAx>
      <c:valAx>
        <c:axId val="241229568"/>
        <c:scaling>
          <c:orientation val="minMax"/>
        </c:scaling>
        <c:delete val="0"/>
        <c:axPos val="l"/>
        <c:majorGridlines>
          <c:spPr>
            <a:ln w="9525" cap="flat" cmpd="sng" algn="ctr">
              <a:solidFill>
                <a:schemeClr val="bg1">
                  <a:alpha val="15141"/>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crossAx val="213773088"/>
        <c:crosses val="autoZero"/>
        <c:crossBetween val="between"/>
      </c:valAx>
      <c:spPr>
        <a:noFill/>
        <a:ln>
          <a:noFill/>
        </a:ln>
        <a:effectLst/>
      </c:spPr>
    </c:plotArea>
    <c:legend>
      <c:legendPos val="b"/>
      <c:layout>
        <c:manualLayout>
          <c:xMode val="edge"/>
          <c:yMode val="edge"/>
          <c:x val="0.14534413564531512"/>
          <c:y val="0.94111099646946528"/>
          <c:w val="0.73074909504985341"/>
          <c:h val="5.8889003530534757E-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38100</xdr:colOff>
      <xdr:row>2</xdr:row>
      <xdr:rowOff>19050</xdr:rowOff>
    </xdr:from>
    <xdr:to>
      <xdr:col>9</xdr:col>
      <xdr:colOff>482600</xdr:colOff>
      <xdr:row>16</xdr:row>
      <xdr:rowOff>95250</xdr:rowOff>
    </xdr:to>
    <xdr:graphicFrame macro="">
      <xdr:nvGraphicFramePr>
        <xdr:cNvPr id="4" name="Chart 3">
          <a:extLst>
            <a:ext uri="{FF2B5EF4-FFF2-40B4-BE49-F238E27FC236}">
              <a16:creationId xmlns:a16="http://schemas.microsoft.com/office/drawing/2014/main" id="{30F917F4-F6F3-321C-4AAE-F4A93E3298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xdr:colOff>
      <xdr:row>2</xdr:row>
      <xdr:rowOff>12700</xdr:rowOff>
    </xdr:from>
    <xdr:to>
      <xdr:col>15</xdr:col>
      <xdr:colOff>38100</xdr:colOff>
      <xdr:row>28</xdr:row>
      <xdr:rowOff>12700</xdr:rowOff>
    </xdr:to>
    <xdr:graphicFrame macro="">
      <xdr:nvGraphicFramePr>
        <xdr:cNvPr id="6" name="Chart 5">
          <a:extLst>
            <a:ext uri="{FF2B5EF4-FFF2-40B4-BE49-F238E27FC236}">
              <a16:creationId xmlns:a16="http://schemas.microsoft.com/office/drawing/2014/main" id="{65CBFB0D-454F-93D2-CF00-7A6225395B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12699</xdr:colOff>
      <xdr:row>3</xdr:row>
      <xdr:rowOff>6350</xdr:rowOff>
    </xdr:from>
    <xdr:to>
      <xdr:col>17</xdr:col>
      <xdr:colOff>103716</xdr:colOff>
      <xdr:row>33</xdr:row>
      <xdr:rowOff>0</xdr:rowOff>
    </xdr:to>
    <xdr:graphicFrame macro="">
      <xdr:nvGraphicFramePr>
        <xdr:cNvPr id="13" name="Chart 12">
          <a:extLst>
            <a:ext uri="{FF2B5EF4-FFF2-40B4-BE49-F238E27FC236}">
              <a16:creationId xmlns:a16="http://schemas.microsoft.com/office/drawing/2014/main" id="{C9AB9626-DD06-BB4B-F407-C58DC567A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372533</xdr:colOff>
      <xdr:row>49</xdr:row>
      <xdr:rowOff>134697</xdr:rowOff>
    </xdr:from>
    <xdr:to>
      <xdr:col>10</xdr:col>
      <xdr:colOff>497514</xdr:colOff>
      <xdr:row>61</xdr:row>
      <xdr:rowOff>131505</xdr:rowOff>
    </xdr:to>
    <xdr:grpSp>
      <xdr:nvGrpSpPr>
        <xdr:cNvPr id="5" name="Group 4">
          <a:extLst>
            <a:ext uri="{FF2B5EF4-FFF2-40B4-BE49-F238E27FC236}">
              <a16:creationId xmlns:a16="http://schemas.microsoft.com/office/drawing/2014/main" id="{2DE2D989-FB21-FC70-B94E-CE809B7BDD7C}"/>
            </a:ext>
          </a:extLst>
        </xdr:cNvPr>
        <xdr:cNvGrpSpPr/>
      </xdr:nvGrpSpPr>
      <xdr:grpSpPr>
        <a:xfrm>
          <a:off x="372533" y="10118308"/>
          <a:ext cx="6827759" cy="2325141"/>
          <a:chOff x="999068" y="982133"/>
          <a:chExt cx="5891544" cy="1907196"/>
        </a:xfrm>
      </xdr:grpSpPr>
      <xdr:sp macro="" textlink="">
        <xdr:nvSpPr>
          <xdr:cNvPr id="4" name="Rounded Rectangle 3">
            <a:extLst>
              <a:ext uri="{FF2B5EF4-FFF2-40B4-BE49-F238E27FC236}">
                <a16:creationId xmlns:a16="http://schemas.microsoft.com/office/drawing/2014/main" id="{C6843C5E-B5B1-A2DE-DD92-50D04F25A3FD}"/>
              </a:ext>
            </a:extLst>
          </xdr:cNvPr>
          <xdr:cNvSpPr/>
        </xdr:nvSpPr>
        <xdr:spPr>
          <a:xfrm>
            <a:off x="999068" y="982133"/>
            <a:ext cx="5891544" cy="1907196"/>
          </a:xfrm>
          <a:prstGeom prst="rect">
            <a:avLst/>
          </a:prstGeom>
          <a:solidFill>
            <a:srgbClr val="373B7D">
              <a:alpha val="65741"/>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32" name="Group 31">
            <a:extLst>
              <a:ext uri="{FF2B5EF4-FFF2-40B4-BE49-F238E27FC236}">
                <a16:creationId xmlns:a16="http://schemas.microsoft.com/office/drawing/2014/main" id="{B99C6E6E-6686-CEE9-652B-08825EA35767}"/>
              </a:ext>
            </a:extLst>
          </xdr:cNvPr>
          <xdr:cNvGrpSpPr/>
        </xdr:nvGrpSpPr>
        <xdr:grpSpPr>
          <a:xfrm>
            <a:off x="1171141" y="1106715"/>
            <a:ext cx="5544260" cy="1612182"/>
            <a:chOff x="1129612" y="705857"/>
            <a:chExt cx="5507974" cy="1633563"/>
          </a:xfrm>
        </xdr:grpSpPr>
        <xdr:sp macro="" textlink="">
          <xdr:nvSpPr>
            <xdr:cNvPr id="12" name="TextBox 11">
              <a:extLst>
                <a:ext uri="{FF2B5EF4-FFF2-40B4-BE49-F238E27FC236}">
                  <a16:creationId xmlns:a16="http://schemas.microsoft.com/office/drawing/2014/main" id="{2EF9A6AE-737E-3542-00B9-DB07505E811F}"/>
                </a:ext>
              </a:extLst>
            </xdr:cNvPr>
            <xdr:cNvSpPr txBox="1"/>
          </xdr:nvSpPr>
          <xdr:spPr>
            <a:xfrm>
              <a:off x="1661270" y="705857"/>
              <a:ext cx="4768304" cy="560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2800" b="0" i="0">
                  <a:solidFill>
                    <a:schemeClr val="bg1"/>
                  </a:solidFill>
                  <a:latin typeface="Roboto Medium" panose="02000000000000000000" pitchFamily="2" charset="0"/>
                  <a:ea typeface="Roboto Medium" panose="02000000000000000000" pitchFamily="2" charset="0"/>
                  <a:cs typeface="Roboto Medium" panose="02000000000000000000" pitchFamily="2" charset="0"/>
                </a:rPr>
                <a:t>TRADER</a:t>
              </a:r>
              <a:r>
                <a:rPr lang="en-US" sz="2800" b="0" i="0" baseline="0">
                  <a:solidFill>
                    <a:schemeClr val="bg1"/>
                  </a:solidFill>
                  <a:latin typeface="Roboto Medium" panose="02000000000000000000" pitchFamily="2" charset="0"/>
                  <a:ea typeface="Roboto Medium" panose="02000000000000000000" pitchFamily="2" charset="0"/>
                  <a:cs typeface="Roboto Medium" panose="02000000000000000000" pitchFamily="2" charset="0"/>
                </a:rPr>
                <a:t> PERFORMANCE</a:t>
              </a:r>
              <a:endParaRPr lang="en-US" sz="2800" b="0" i="0">
                <a:solidFill>
                  <a:schemeClr val="bg1"/>
                </a:solidFill>
                <a:latin typeface="Roboto Medium" panose="02000000000000000000" pitchFamily="2" charset="0"/>
                <a:ea typeface="Roboto Medium" panose="02000000000000000000" pitchFamily="2" charset="0"/>
                <a:cs typeface="Roboto Medium" panose="02000000000000000000" pitchFamily="2" charset="0"/>
              </a:endParaRPr>
            </a:p>
          </xdr:txBody>
        </xdr:sp>
        <xdr:sp macro="" textlink="">
          <xdr:nvSpPr>
            <xdr:cNvPr id="13" name="TextBox 12">
              <a:extLst>
                <a:ext uri="{FF2B5EF4-FFF2-40B4-BE49-F238E27FC236}">
                  <a16:creationId xmlns:a16="http://schemas.microsoft.com/office/drawing/2014/main" id="{5CBA55AF-47D6-4D29-5B83-71D73BB4AF1C}"/>
                </a:ext>
              </a:extLst>
            </xdr:cNvPr>
            <xdr:cNvSpPr txBox="1"/>
          </xdr:nvSpPr>
          <xdr:spPr>
            <a:xfrm>
              <a:off x="1129612" y="1465473"/>
              <a:ext cx="1936039" cy="3637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600">
                  <a:solidFill>
                    <a:schemeClr val="bg1"/>
                  </a:solidFill>
                  <a:latin typeface="Selawik Semibold" panose="020F0502020204030204" pitchFamily="34" charset="0"/>
                  <a:ea typeface="ADLaM Display" panose="020F0502020204030204" pitchFamily="2" charset="0"/>
                  <a:cs typeface="ADLaM Display" panose="020F0502020204030204" pitchFamily="2" charset="0"/>
                </a:rPr>
                <a:t>WIN RATE</a:t>
              </a:r>
            </a:p>
          </xdr:txBody>
        </xdr:sp>
        <xdr:sp macro="" textlink="TradeLog!K4">
          <xdr:nvSpPr>
            <xdr:cNvPr id="14" name="TextBox 13">
              <a:extLst>
                <a:ext uri="{FF2B5EF4-FFF2-40B4-BE49-F238E27FC236}">
                  <a16:creationId xmlns:a16="http://schemas.microsoft.com/office/drawing/2014/main" id="{AD368F58-CD0B-DFA1-9716-C1AB0FC527AE}"/>
                </a:ext>
              </a:extLst>
            </xdr:cNvPr>
            <xdr:cNvSpPr txBox="1"/>
          </xdr:nvSpPr>
          <xdr:spPr>
            <a:xfrm>
              <a:off x="1765425" y="1927917"/>
              <a:ext cx="664413" cy="2646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BD75115E-4A24-8B4D-89A7-F3977C430490}" type="TxLink">
                <a:rPr lang="en-US" sz="2400" b="0" i="0" u="none" strike="noStrike">
                  <a:solidFill>
                    <a:schemeClr val="bg1"/>
                  </a:solidFill>
                  <a:latin typeface="Aptos Narrow"/>
                </a:rPr>
                <a:pPr algn="ctr"/>
                <a:t>2.00</a:t>
              </a:fld>
              <a:endParaRPr lang="en-US" sz="2400">
                <a:solidFill>
                  <a:schemeClr val="bg1"/>
                </a:solidFill>
              </a:endParaRPr>
            </a:p>
          </xdr:txBody>
        </xdr:sp>
        <xdr:sp macro="" textlink="">
          <xdr:nvSpPr>
            <xdr:cNvPr id="17" name="TextBox 16">
              <a:extLst>
                <a:ext uri="{FF2B5EF4-FFF2-40B4-BE49-F238E27FC236}">
                  <a16:creationId xmlns:a16="http://schemas.microsoft.com/office/drawing/2014/main" id="{2E3F50B3-0A52-1E47-38CC-358FD9E241DC}"/>
                </a:ext>
              </a:extLst>
            </xdr:cNvPr>
            <xdr:cNvSpPr txBox="1"/>
          </xdr:nvSpPr>
          <xdr:spPr>
            <a:xfrm>
              <a:off x="3099860" y="1465473"/>
              <a:ext cx="1407122" cy="3637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600">
                  <a:solidFill>
                    <a:schemeClr val="bg1"/>
                  </a:solidFill>
                  <a:latin typeface="Selawik Semibold" panose="020F0502020204030204" pitchFamily="34" charset="0"/>
                  <a:ea typeface="ADLaM Display" panose="020F0502020204030204" pitchFamily="2" charset="0"/>
                  <a:cs typeface="ADLaM Display" panose="020F0502020204030204" pitchFamily="2" charset="0"/>
                </a:rPr>
                <a:t>RETURN</a:t>
              </a:r>
            </a:p>
          </xdr:txBody>
        </xdr:sp>
        <xdr:sp macro="" textlink="TradeLog!K6">
          <xdr:nvSpPr>
            <xdr:cNvPr id="18" name="TextBox 17">
              <a:extLst>
                <a:ext uri="{FF2B5EF4-FFF2-40B4-BE49-F238E27FC236}">
                  <a16:creationId xmlns:a16="http://schemas.microsoft.com/office/drawing/2014/main" id="{98BB0E3F-812C-B1ED-DB9E-9FD4DB3B5727}"/>
                </a:ext>
              </a:extLst>
            </xdr:cNvPr>
            <xdr:cNvSpPr txBox="1"/>
          </xdr:nvSpPr>
          <xdr:spPr>
            <a:xfrm>
              <a:off x="3255695" y="1781048"/>
              <a:ext cx="1156611" cy="5583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A4376392-ADB9-3248-9C1C-92ED7E791363}" type="TxLink">
                <a:rPr lang="en-US" sz="2800" b="0" i="0" u="none" strike="noStrike">
                  <a:solidFill>
                    <a:srgbClr val="00FF00"/>
                  </a:solidFill>
                  <a:effectLst/>
                  <a:latin typeface="Aptos Narrow"/>
                  <a:ea typeface="+mn-ea"/>
                  <a:cs typeface="+mn-cs"/>
                </a:rPr>
                <a:pPr algn="ctr"/>
                <a:t>2.38%</a:t>
              </a:fld>
              <a:endParaRPr lang="en-US" sz="2800">
                <a:solidFill>
                  <a:srgbClr val="00FF00"/>
                </a:solidFill>
              </a:endParaRPr>
            </a:p>
          </xdr:txBody>
        </xdr:sp>
        <xdr:sp macro="" textlink="">
          <xdr:nvSpPr>
            <xdr:cNvPr id="19" name="TextBox 18">
              <a:extLst>
                <a:ext uri="{FF2B5EF4-FFF2-40B4-BE49-F238E27FC236}">
                  <a16:creationId xmlns:a16="http://schemas.microsoft.com/office/drawing/2014/main" id="{8BC1065C-0496-F586-A0A7-BEE30AABFF7A}"/>
                </a:ext>
              </a:extLst>
            </xdr:cNvPr>
            <xdr:cNvSpPr txBox="1"/>
          </xdr:nvSpPr>
          <xdr:spPr>
            <a:xfrm>
              <a:off x="4541191" y="1465473"/>
              <a:ext cx="2096395" cy="3637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600">
                  <a:solidFill>
                    <a:schemeClr val="bg1"/>
                  </a:solidFill>
                  <a:latin typeface="Selawik Semibold" panose="020F0502020204030204" pitchFamily="34" charset="0"/>
                  <a:ea typeface="ADLaM Display" panose="020F0502020204030204" pitchFamily="2" charset="0"/>
                  <a:cs typeface="ADLaM Display" panose="020F0502020204030204" pitchFamily="2" charset="0"/>
                </a:rPr>
                <a:t>DRAWDOWN</a:t>
              </a:r>
              <a:r>
                <a:rPr lang="en-US" sz="1600">
                  <a:solidFill>
                    <a:schemeClr val="accent4">
                      <a:lumMod val="50000"/>
                    </a:schemeClr>
                  </a:solidFill>
                  <a:latin typeface="Selawik Semibold" panose="020F0502020204030204" pitchFamily="34" charset="0"/>
                  <a:ea typeface="ADLaM Display" panose="020F0502020204030204" pitchFamily="2" charset="0"/>
                  <a:cs typeface="ADLaM Display" panose="020F0502020204030204" pitchFamily="2" charset="0"/>
                </a:rPr>
                <a:t> </a:t>
              </a:r>
              <a:r>
                <a:rPr lang="en-US" sz="1600">
                  <a:solidFill>
                    <a:schemeClr val="bg1"/>
                  </a:solidFill>
                  <a:latin typeface="Selawik Semibold" panose="020F0502020204030204" pitchFamily="34" charset="0"/>
                  <a:ea typeface="ADLaM Display" panose="020F0502020204030204" pitchFamily="2" charset="0"/>
                  <a:cs typeface="ADLaM Display" panose="020F0502020204030204" pitchFamily="2" charset="0"/>
                </a:rPr>
                <a:t>HITS</a:t>
              </a:r>
            </a:p>
          </xdr:txBody>
        </xdr:sp>
        <xdr:sp macro="" textlink="TradeLog!K8">
          <xdr:nvSpPr>
            <xdr:cNvPr id="20" name="TextBox 19">
              <a:extLst>
                <a:ext uri="{FF2B5EF4-FFF2-40B4-BE49-F238E27FC236}">
                  <a16:creationId xmlns:a16="http://schemas.microsoft.com/office/drawing/2014/main" id="{E0407C11-667B-24C1-F440-28158B9080DD}"/>
                </a:ext>
              </a:extLst>
            </xdr:cNvPr>
            <xdr:cNvSpPr txBox="1"/>
          </xdr:nvSpPr>
          <xdr:spPr>
            <a:xfrm>
              <a:off x="5461308" y="1927917"/>
              <a:ext cx="256160" cy="2646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157EFCFC-3DF6-834B-A03B-DE77FE15883C}" type="TxLink">
                <a:rPr lang="en-US" sz="2400" b="0" i="0" u="none" strike="noStrike">
                  <a:solidFill>
                    <a:schemeClr val="bg1"/>
                  </a:solidFill>
                  <a:latin typeface="Aptos Narrow"/>
                </a:rPr>
                <a:pPr algn="ctr"/>
                <a:t>2</a:t>
              </a:fld>
              <a:endParaRPr lang="en-US" sz="2400">
                <a:solidFill>
                  <a:schemeClr val="bg1"/>
                </a:solidFill>
              </a:endParaRPr>
            </a:p>
          </xdr:txBody>
        </xdr:sp>
      </xdr:grpSp>
    </xdr:grpSp>
    <xdr:clientData/>
  </xdr:twoCellAnchor>
  <xdr:twoCellAnchor>
    <xdr:from>
      <xdr:col>0</xdr:col>
      <xdr:colOff>374045</xdr:colOff>
      <xdr:row>0</xdr:row>
      <xdr:rowOff>177800</xdr:rowOff>
    </xdr:from>
    <xdr:to>
      <xdr:col>18</xdr:col>
      <xdr:colOff>0</xdr:colOff>
      <xdr:row>49</xdr:row>
      <xdr:rowOff>18230</xdr:rowOff>
    </xdr:to>
    <xdr:grpSp>
      <xdr:nvGrpSpPr>
        <xdr:cNvPr id="10" name="Group 9">
          <a:extLst>
            <a:ext uri="{FF2B5EF4-FFF2-40B4-BE49-F238E27FC236}">
              <a16:creationId xmlns:a16="http://schemas.microsoft.com/office/drawing/2014/main" id="{5C4E9109-36BA-41C0-7CDF-C138AFE9C592}"/>
            </a:ext>
          </a:extLst>
        </xdr:cNvPr>
        <xdr:cNvGrpSpPr/>
      </xdr:nvGrpSpPr>
      <xdr:grpSpPr>
        <a:xfrm>
          <a:off x="374045" y="177800"/>
          <a:ext cx="11690955" cy="9824041"/>
          <a:chOff x="374045" y="2794205"/>
          <a:chExt cx="8918184" cy="7322810"/>
        </a:xfrm>
      </xdr:grpSpPr>
      <xdr:sp macro="" textlink="">
        <xdr:nvSpPr>
          <xdr:cNvPr id="6" name="Rectangle 5">
            <a:extLst>
              <a:ext uri="{FF2B5EF4-FFF2-40B4-BE49-F238E27FC236}">
                <a16:creationId xmlns:a16="http://schemas.microsoft.com/office/drawing/2014/main" id="{974259C4-820D-534A-81AB-1728D60115C9}"/>
              </a:ext>
            </a:extLst>
          </xdr:cNvPr>
          <xdr:cNvSpPr/>
        </xdr:nvSpPr>
        <xdr:spPr>
          <a:xfrm>
            <a:off x="374045" y="2794205"/>
            <a:ext cx="8918184" cy="7322810"/>
          </a:xfrm>
          <a:prstGeom prst="rect">
            <a:avLst/>
          </a:prstGeom>
          <a:solidFill>
            <a:srgbClr val="373B7D">
              <a:alpha val="65741"/>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8" name="Chart 7">
            <a:extLst>
              <a:ext uri="{FF2B5EF4-FFF2-40B4-BE49-F238E27FC236}">
                <a16:creationId xmlns:a16="http://schemas.microsoft.com/office/drawing/2014/main" id="{EA799433-38CC-3941-96F8-942BB1DB11CC}"/>
              </a:ext>
            </a:extLst>
          </xdr:cNvPr>
          <xdr:cNvGraphicFramePr>
            <a:graphicFrameLocks/>
          </xdr:cNvGraphicFramePr>
        </xdr:nvGraphicFramePr>
        <xdr:xfrm>
          <a:off x="392029" y="3345935"/>
          <a:ext cx="8706690" cy="6612942"/>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18</xdr:col>
      <xdr:colOff>173224</xdr:colOff>
      <xdr:row>34</xdr:row>
      <xdr:rowOff>161292</xdr:rowOff>
    </xdr:from>
    <xdr:to>
      <xdr:col>33</xdr:col>
      <xdr:colOff>541246</xdr:colOff>
      <xdr:row>62</xdr:row>
      <xdr:rowOff>0</xdr:rowOff>
    </xdr:to>
    <xdr:grpSp>
      <xdr:nvGrpSpPr>
        <xdr:cNvPr id="11" name="Group 10">
          <a:extLst>
            <a:ext uri="{FF2B5EF4-FFF2-40B4-BE49-F238E27FC236}">
              <a16:creationId xmlns:a16="http://schemas.microsoft.com/office/drawing/2014/main" id="{CBD92005-0BA3-6371-5857-565176250D6D}"/>
            </a:ext>
          </a:extLst>
        </xdr:cNvPr>
        <xdr:cNvGrpSpPr/>
      </xdr:nvGrpSpPr>
      <xdr:grpSpPr>
        <a:xfrm>
          <a:off x="12238224" y="7234486"/>
          <a:ext cx="11886216" cy="5271486"/>
          <a:chOff x="12130912" y="7273292"/>
          <a:chExt cx="8877541" cy="5215694"/>
        </a:xfrm>
      </xdr:grpSpPr>
      <xdr:sp macro="" textlink="">
        <xdr:nvSpPr>
          <xdr:cNvPr id="36" name="Rectangle 35">
            <a:extLst>
              <a:ext uri="{FF2B5EF4-FFF2-40B4-BE49-F238E27FC236}">
                <a16:creationId xmlns:a16="http://schemas.microsoft.com/office/drawing/2014/main" id="{8C705793-5A0F-B74C-82C5-FA897ACF6F16}"/>
              </a:ext>
            </a:extLst>
          </xdr:cNvPr>
          <xdr:cNvSpPr/>
        </xdr:nvSpPr>
        <xdr:spPr>
          <a:xfrm>
            <a:off x="12131339" y="7273292"/>
            <a:ext cx="8877114" cy="5215694"/>
          </a:xfrm>
          <a:prstGeom prst="rect">
            <a:avLst/>
          </a:prstGeom>
          <a:solidFill>
            <a:srgbClr val="373B7D">
              <a:alpha val="65741"/>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9" name="Chart 8">
            <a:extLst>
              <a:ext uri="{FF2B5EF4-FFF2-40B4-BE49-F238E27FC236}">
                <a16:creationId xmlns:a16="http://schemas.microsoft.com/office/drawing/2014/main" id="{0C0E0CA8-C74F-304B-869F-4F5D12CC6967}"/>
              </a:ext>
            </a:extLst>
          </xdr:cNvPr>
          <xdr:cNvGraphicFramePr>
            <a:graphicFrameLocks/>
          </xdr:cNvGraphicFramePr>
        </xdr:nvGraphicFramePr>
        <xdr:xfrm>
          <a:off x="12130912" y="7987529"/>
          <a:ext cx="8360246" cy="4428932"/>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editAs="oneCell">
    <xdr:from>
      <xdr:col>10</xdr:col>
      <xdr:colOff>617630</xdr:colOff>
      <xdr:row>50</xdr:row>
      <xdr:rowOff>2402</xdr:rowOff>
    </xdr:from>
    <xdr:to>
      <xdr:col>14</xdr:col>
      <xdr:colOff>49150</xdr:colOff>
      <xdr:row>54</xdr:row>
      <xdr:rowOff>160899</xdr:rowOff>
    </xdr:to>
    <mc:AlternateContent xmlns:mc="http://schemas.openxmlformats.org/markup-compatibility/2006" xmlns:a14="http://schemas.microsoft.com/office/drawing/2010/main">
      <mc:Choice Requires="a14">
        <xdr:graphicFrame macro="">
          <xdr:nvGraphicFramePr>
            <xdr:cNvPr id="21" name="Order Type">
              <a:extLst>
                <a:ext uri="{FF2B5EF4-FFF2-40B4-BE49-F238E27FC236}">
                  <a16:creationId xmlns:a16="http://schemas.microsoft.com/office/drawing/2014/main" id="{B8B7E57F-DF2A-51E2-7AF5-9FCE46A9A83A}"/>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mlns="">
        <xdr:sp macro="" textlink="">
          <xdr:nvSpPr>
            <xdr:cNvPr id="0" name=""/>
            <xdr:cNvSpPr>
              <a:spLocks noTextEdit="1"/>
            </xdr:cNvSpPr>
          </xdr:nvSpPr>
          <xdr:spPr>
            <a:xfrm>
              <a:off x="7320408" y="10180041"/>
              <a:ext cx="2112631" cy="9346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311600</xdr:colOff>
      <xdr:row>50</xdr:row>
      <xdr:rowOff>6482</xdr:rowOff>
    </xdr:from>
    <xdr:to>
      <xdr:col>17</xdr:col>
      <xdr:colOff>436191</xdr:colOff>
      <xdr:row>62</xdr:row>
      <xdr:rowOff>7603</xdr:rowOff>
    </xdr:to>
    <mc:AlternateContent xmlns:mc="http://schemas.openxmlformats.org/markup-compatibility/2006" xmlns:a14="http://schemas.microsoft.com/office/drawing/2010/main">
      <mc:Choice Requires="a14">
        <xdr:graphicFrame macro="">
          <xdr:nvGraphicFramePr>
            <xdr:cNvPr id="22" name="Time">
              <a:extLst>
                <a:ext uri="{FF2B5EF4-FFF2-40B4-BE49-F238E27FC236}">
                  <a16:creationId xmlns:a16="http://schemas.microsoft.com/office/drawing/2014/main" id="{1440A0B9-62F9-1851-9530-7FD45EC1BC13}"/>
                </a:ext>
              </a:extLst>
            </xdr:cNvPr>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mlns="">
        <xdr:sp macro="" textlink="">
          <xdr:nvSpPr>
            <xdr:cNvPr id="0" name=""/>
            <xdr:cNvSpPr>
              <a:spLocks noTextEdit="1"/>
            </xdr:cNvSpPr>
          </xdr:nvSpPr>
          <xdr:spPr>
            <a:xfrm>
              <a:off x="9695489" y="10184121"/>
              <a:ext cx="2135424" cy="23294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67470</xdr:colOff>
      <xdr:row>10</xdr:row>
      <xdr:rowOff>76176</xdr:rowOff>
    </xdr:from>
    <xdr:to>
      <xdr:col>35</xdr:col>
      <xdr:colOff>95251</xdr:colOff>
      <xdr:row>21</xdr:row>
      <xdr:rowOff>101599</xdr:rowOff>
    </xdr:to>
    <mc:AlternateContent xmlns:mc="http://schemas.openxmlformats.org/markup-compatibility/2006" xmlns:a14="http://schemas.microsoft.com/office/drawing/2010/main">
      <mc:Choice Requires="a14">
        <xdr:graphicFrame macro="">
          <xdr:nvGraphicFramePr>
            <xdr:cNvPr id="23" name="Days (Time)">
              <a:extLst>
                <a:ext uri="{FF2B5EF4-FFF2-40B4-BE49-F238E27FC236}">
                  <a16:creationId xmlns:a16="http://schemas.microsoft.com/office/drawing/2014/main" id="{CBEDA194-10D8-6D50-6F21-CD0EF69A21AF}"/>
                </a:ext>
              </a:extLst>
            </xdr:cNvPr>
            <xdr:cNvGraphicFramePr/>
          </xdr:nvGraphicFramePr>
          <xdr:xfrm>
            <a:off x="0" y="0"/>
            <a:ext cx="0" cy="0"/>
          </xdr:xfrm>
          <a:graphic>
            <a:graphicData uri="http://schemas.microsoft.com/office/drawing/2010/slicer">
              <sle:slicer xmlns:sle="http://schemas.microsoft.com/office/drawing/2010/slicer" name="Days (Time)"/>
            </a:graphicData>
          </a:graphic>
        </xdr:graphicFrame>
      </mc:Choice>
      <mc:Fallback xmlns="">
        <xdr:sp macro="" textlink="">
          <xdr:nvSpPr>
            <xdr:cNvPr id="0" name=""/>
            <xdr:cNvSpPr>
              <a:spLocks noTextEdit="1"/>
            </xdr:cNvSpPr>
          </xdr:nvSpPr>
          <xdr:spPr>
            <a:xfrm>
              <a:off x="24320942" y="2492704"/>
              <a:ext cx="1632920" cy="21597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47499</xdr:colOff>
      <xdr:row>4</xdr:row>
      <xdr:rowOff>72903</xdr:rowOff>
    </xdr:from>
    <xdr:to>
      <xdr:col>35</xdr:col>
      <xdr:colOff>77123</xdr:colOff>
      <xdr:row>9</xdr:row>
      <xdr:rowOff>61453</xdr:rowOff>
    </xdr:to>
    <mc:AlternateContent xmlns:mc="http://schemas.openxmlformats.org/markup-compatibility/2006" xmlns:a14="http://schemas.microsoft.com/office/drawing/2010/main">
      <mc:Choice Requires="a14">
        <xdr:graphicFrame macro="">
          <xdr:nvGraphicFramePr>
            <xdr:cNvPr id="24" name="Months (Time)">
              <a:extLst>
                <a:ext uri="{FF2B5EF4-FFF2-40B4-BE49-F238E27FC236}">
                  <a16:creationId xmlns:a16="http://schemas.microsoft.com/office/drawing/2014/main" id="{5C8137E6-86C2-0CAC-E06C-84A01FD608E3}"/>
                </a:ext>
              </a:extLst>
            </xdr:cNvPr>
            <xdr:cNvGraphicFramePr/>
          </xdr:nvGraphicFramePr>
          <xdr:xfrm>
            <a:off x="0" y="0"/>
            <a:ext cx="0" cy="0"/>
          </xdr:xfrm>
          <a:graphic>
            <a:graphicData uri="http://schemas.microsoft.com/office/drawing/2010/slicer">
              <sle:slicer xmlns:sle="http://schemas.microsoft.com/office/drawing/2010/slicer" name="Months (Time)"/>
            </a:graphicData>
          </a:graphic>
        </xdr:graphicFrame>
      </mc:Choice>
      <mc:Fallback xmlns="">
        <xdr:sp macro="" textlink="">
          <xdr:nvSpPr>
            <xdr:cNvPr id="0" name=""/>
            <xdr:cNvSpPr>
              <a:spLocks noTextEdit="1"/>
            </xdr:cNvSpPr>
          </xdr:nvSpPr>
          <xdr:spPr>
            <a:xfrm>
              <a:off x="24300971" y="1131236"/>
              <a:ext cx="1634763" cy="11527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169396</xdr:colOff>
      <xdr:row>0</xdr:row>
      <xdr:rowOff>177800</xdr:rowOff>
    </xdr:from>
    <xdr:to>
      <xdr:col>34</xdr:col>
      <xdr:colOff>7987</xdr:colOff>
      <xdr:row>34</xdr:row>
      <xdr:rowOff>30602</xdr:rowOff>
    </xdr:to>
    <xdr:grpSp>
      <xdr:nvGrpSpPr>
        <xdr:cNvPr id="16" name="Group 15">
          <a:extLst>
            <a:ext uri="{FF2B5EF4-FFF2-40B4-BE49-F238E27FC236}">
              <a16:creationId xmlns:a16="http://schemas.microsoft.com/office/drawing/2014/main" id="{1E14E5DD-8345-39D0-CC75-0B8F6730004C}"/>
            </a:ext>
          </a:extLst>
        </xdr:cNvPr>
        <xdr:cNvGrpSpPr/>
      </xdr:nvGrpSpPr>
      <xdr:grpSpPr>
        <a:xfrm>
          <a:off x="12234396" y="177800"/>
          <a:ext cx="12027063" cy="6925996"/>
          <a:chOff x="12126934" y="182330"/>
          <a:chExt cx="8979074" cy="6960272"/>
        </a:xfrm>
      </xdr:grpSpPr>
      <xdr:grpSp>
        <xdr:nvGrpSpPr>
          <xdr:cNvPr id="15" name="Group 14">
            <a:extLst>
              <a:ext uri="{FF2B5EF4-FFF2-40B4-BE49-F238E27FC236}">
                <a16:creationId xmlns:a16="http://schemas.microsoft.com/office/drawing/2014/main" id="{B7152120-0F23-EF60-5DFF-5A300BE2339E}"/>
              </a:ext>
            </a:extLst>
          </xdr:cNvPr>
          <xdr:cNvGrpSpPr/>
        </xdr:nvGrpSpPr>
        <xdr:grpSpPr>
          <a:xfrm>
            <a:off x="12126934" y="182330"/>
            <a:ext cx="8887066" cy="6960272"/>
            <a:chOff x="12126934" y="182330"/>
            <a:chExt cx="8887066" cy="6960272"/>
          </a:xfrm>
        </xdr:grpSpPr>
        <xdr:sp macro="" textlink="">
          <xdr:nvSpPr>
            <xdr:cNvPr id="35" name="Rectangle 34">
              <a:extLst>
                <a:ext uri="{FF2B5EF4-FFF2-40B4-BE49-F238E27FC236}">
                  <a16:creationId xmlns:a16="http://schemas.microsoft.com/office/drawing/2014/main" id="{C3A6AC5B-4F2D-1045-B5D4-48D1E8BD28E3}"/>
                </a:ext>
              </a:extLst>
            </xdr:cNvPr>
            <xdr:cNvSpPr/>
          </xdr:nvSpPr>
          <xdr:spPr>
            <a:xfrm>
              <a:off x="12126934" y="182330"/>
              <a:ext cx="8887066" cy="6960272"/>
            </a:xfrm>
            <a:prstGeom prst="rect">
              <a:avLst/>
            </a:prstGeom>
            <a:solidFill>
              <a:srgbClr val="373B7D">
                <a:alpha val="65741"/>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7" name="Chart 6">
              <a:extLst>
                <a:ext uri="{FF2B5EF4-FFF2-40B4-BE49-F238E27FC236}">
                  <a16:creationId xmlns:a16="http://schemas.microsoft.com/office/drawing/2014/main" id="{54FAF7DF-7E80-9F4C-9FB7-C7C4E6CD799A}"/>
                </a:ext>
              </a:extLst>
            </xdr:cNvPr>
            <xdr:cNvGraphicFramePr>
              <a:graphicFrameLocks/>
            </xdr:cNvGraphicFramePr>
          </xdr:nvGraphicFramePr>
          <xdr:xfrm>
            <a:off x="12414686" y="1175405"/>
            <a:ext cx="8439560" cy="5775076"/>
          </xdr:xfrm>
          <a:graphic>
            <a:graphicData uri="http://schemas.openxmlformats.org/drawingml/2006/chart">
              <c:chart xmlns:c="http://schemas.openxmlformats.org/drawingml/2006/chart" xmlns:r="http://schemas.openxmlformats.org/officeDocument/2006/relationships" r:id="rId3"/>
            </a:graphicData>
          </a:graphic>
        </xdr:graphicFrame>
      </xdr:grpSp>
      <xdr:sp macro="" textlink="">
        <xdr:nvSpPr>
          <xdr:cNvPr id="38" name="Right Brace 37">
            <a:extLst>
              <a:ext uri="{FF2B5EF4-FFF2-40B4-BE49-F238E27FC236}">
                <a16:creationId xmlns:a16="http://schemas.microsoft.com/office/drawing/2014/main" id="{B01B84E2-ECB7-B614-5A94-FD4E5CEEE542}"/>
              </a:ext>
            </a:extLst>
          </xdr:cNvPr>
          <xdr:cNvSpPr/>
        </xdr:nvSpPr>
        <xdr:spPr>
          <a:xfrm>
            <a:off x="20964146" y="390769"/>
            <a:ext cx="141862" cy="495944"/>
          </a:xfrm>
          <a:prstGeom prst="rightBrace">
            <a:avLst/>
          </a:prstGeom>
          <a:ln>
            <a:solidFill>
              <a:srgbClr val="FFC000"/>
            </a:solidFill>
          </a:ln>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xdr:from>
      <xdr:col>13</xdr:col>
      <xdr:colOff>486263</xdr:colOff>
      <xdr:row>15</xdr:row>
      <xdr:rowOff>94776</xdr:rowOff>
    </xdr:from>
    <xdr:to>
      <xdr:col>16</xdr:col>
      <xdr:colOff>109682</xdr:colOff>
      <xdr:row>20</xdr:row>
      <xdr:rowOff>50512</xdr:rowOff>
    </xdr:to>
    <xdr:sp macro="" textlink="">
      <xdr:nvSpPr>
        <xdr:cNvPr id="2" name="TextBox 1">
          <a:extLst>
            <a:ext uri="{FF2B5EF4-FFF2-40B4-BE49-F238E27FC236}">
              <a16:creationId xmlns:a16="http://schemas.microsoft.com/office/drawing/2014/main" id="{904AE0DB-371D-8247-8027-56B57E5B94CA}"/>
            </a:ext>
          </a:extLst>
        </xdr:cNvPr>
        <xdr:cNvSpPr txBox="1"/>
      </xdr:nvSpPr>
      <xdr:spPr>
        <a:xfrm>
          <a:off x="9357308" y="3430895"/>
          <a:ext cx="1670583" cy="9034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600">
              <a:solidFill>
                <a:schemeClr val="bg1"/>
              </a:solidFill>
              <a:latin typeface="Selawik Semibold" panose="020F0502020204030204" pitchFamily="34" charset="0"/>
              <a:ea typeface="ADLaM Display" panose="020F0502020204030204" pitchFamily="2" charset="0"/>
              <a:cs typeface="ADLaM Display" panose="020F0502020204030204" pitchFamily="2" charset="0"/>
            </a:rPr>
            <a:t>FINAL DOLLAR RETURN</a:t>
          </a:r>
        </a:p>
      </xdr:txBody>
    </xdr:sp>
    <xdr:clientData/>
  </xdr:twoCellAnchor>
  <xdr:twoCellAnchor>
    <xdr:from>
      <xdr:col>13</xdr:col>
      <xdr:colOff>634970</xdr:colOff>
      <xdr:row>19</xdr:row>
      <xdr:rowOff>12787</xdr:rowOff>
    </xdr:from>
    <xdr:to>
      <xdr:col>15</xdr:col>
      <xdr:colOff>643362</xdr:colOff>
      <xdr:row>22</xdr:row>
      <xdr:rowOff>100436</xdr:rowOff>
    </xdr:to>
    <xdr:sp macro="" textlink="TradeLog!L12">
      <xdr:nvSpPr>
        <xdr:cNvPr id="3" name="TextBox 2">
          <a:extLst>
            <a:ext uri="{FF2B5EF4-FFF2-40B4-BE49-F238E27FC236}">
              <a16:creationId xmlns:a16="http://schemas.microsoft.com/office/drawing/2014/main" id="{1336BFED-87D5-B040-820F-FF3C771DA76C}"/>
            </a:ext>
          </a:extLst>
        </xdr:cNvPr>
        <xdr:cNvSpPr txBox="1"/>
      </xdr:nvSpPr>
      <xdr:spPr>
        <a:xfrm>
          <a:off x="9506015" y="4107115"/>
          <a:ext cx="1373168" cy="656306"/>
        </a:xfrm>
        <a:prstGeom prst="rect">
          <a:avLst/>
        </a:prstGeom>
        <a:solidFill>
          <a:srgbClr val="2B2D65"/>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9725B1F8-60C8-C14D-8400-2F75BA685C79}" type="TxLink">
            <a:rPr lang="en-US" sz="2800" b="0" i="0" u="none" strike="noStrike">
              <a:solidFill>
                <a:srgbClr val="00FF00"/>
              </a:solidFill>
              <a:effectLst/>
              <a:latin typeface="Aptos Narrow"/>
              <a:ea typeface="+mn-ea"/>
              <a:cs typeface="+mn-cs"/>
            </a:rPr>
            <a:pPr algn="ctr"/>
            <a:t>$237.50</a:t>
          </a:fld>
          <a:endParaRPr lang="en-US" sz="6000">
            <a:solidFill>
              <a:srgbClr val="00FF00"/>
            </a:solidFill>
          </a:endParaRPr>
        </a:p>
      </xdr:txBody>
    </xdr:sp>
    <xdr:clientData/>
  </xdr:twoCellAnchor>
  <xdr:twoCellAnchor>
    <xdr:from>
      <xdr:col>1</xdr:col>
      <xdr:colOff>547414</xdr:colOff>
      <xdr:row>1</xdr:row>
      <xdr:rowOff>42293</xdr:rowOff>
    </xdr:from>
    <xdr:to>
      <xdr:col>10</xdr:col>
      <xdr:colOff>70080</xdr:colOff>
      <xdr:row>3</xdr:row>
      <xdr:rowOff>70793</xdr:rowOff>
    </xdr:to>
    <xdr:sp macro="" textlink="">
      <xdr:nvSpPr>
        <xdr:cNvPr id="25" name="TextBox 24">
          <a:extLst>
            <a:ext uri="{FF2B5EF4-FFF2-40B4-BE49-F238E27FC236}">
              <a16:creationId xmlns:a16="http://schemas.microsoft.com/office/drawing/2014/main" id="{118DA12B-BBED-A449-B951-50555737A8C9}"/>
            </a:ext>
          </a:extLst>
        </xdr:cNvPr>
        <xdr:cNvSpPr txBox="1"/>
      </xdr:nvSpPr>
      <xdr:spPr>
        <a:xfrm>
          <a:off x="1220514" y="232793"/>
          <a:ext cx="5580566" cy="688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2800" b="0" i="0">
              <a:solidFill>
                <a:schemeClr val="bg1"/>
              </a:solidFill>
              <a:latin typeface="Roboto Medium" panose="02000000000000000000" pitchFamily="2" charset="0"/>
              <a:ea typeface="Roboto Medium" panose="02000000000000000000" pitchFamily="2" charset="0"/>
              <a:cs typeface="Roboto Medium" panose="02000000000000000000" pitchFamily="2" charset="0"/>
            </a:rPr>
            <a:t>Account</a:t>
          </a:r>
          <a:r>
            <a:rPr lang="en-US" sz="2800" b="0" i="0" baseline="0">
              <a:solidFill>
                <a:schemeClr val="bg1"/>
              </a:solidFill>
              <a:latin typeface="Roboto Medium" panose="02000000000000000000" pitchFamily="2" charset="0"/>
              <a:ea typeface="Roboto Medium" panose="02000000000000000000" pitchFamily="2" charset="0"/>
              <a:cs typeface="Roboto Medium" panose="02000000000000000000" pitchFamily="2" charset="0"/>
            </a:rPr>
            <a:t> Balance (USD)</a:t>
          </a:r>
          <a:endParaRPr lang="en-US" sz="2800" b="0" i="0">
            <a:solidFill>
              <a:schemeClr val="bg1"/>
            </a:solidFill>
            <a:latin typeface="Roboto Medium" panose="02000000000000000000" pitchFamily="2" charset="0"/>
            <a:ea typeface="Roboto Medium" panose="02000000000000000000" pitchFamily="2" charset="0"/>
            <a:cs typeface="Roboto Medium" panose="02000000000000000000" pitchFamily="2" charset="0"/>
          </a:endParaRPr>
        </a:p>
      </xdr:txBody>
    </xdr:sp>
    <xdr:clientData/>
  </xdr:twoCellAnchor>
  <xdr:twoCellAnchor>
    <xdr:from>
      <xdr:col>19</xdr:col>
      <xdr:colOff>420414</xdr:colOff>
      <xdr:row>1</xdr:row>
      <xdr:rowOff>42293</xdr:rowOff>
    </xdr:from>
    <xdr:to>
      <xdr:col>27</xdr:col>
      <xdr:colOff>108180</xdr:colOff>
      <xdr:row>3</xdr:row>
      <xdr:rowOff>70793</xdr:rowOff>
    </xdr:to>
    <xdr:sp macro="" textlink="">
      <xdr:nvSpPr>
        <xdr:cNvPr id="26" name="TextBox 25">
          <a:extLst>
            <a:ext uri="{FF2B5EF4-FFF2-40B4-BE49-F238E27FC236}">
              <a16:creationId xmlns:a16="http://schemas.microsoft.com/office/drawing/2014/main" id="{A6462741-C692-9E4B-BE0A-67887C10C27F}"/>
            </a:ext>
          </a:extLst>
        </xdr:cNvPr>
        <xdr:cNvSpPr txBox="1"/>
      </xdr:nvSpPr>
      <xdr:spPr>
        <a:xfrm>
          <a:off x="13209314" y="232793"/>
          <a:ext cx="5580566" cy="688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2800" b="0" i="0">
              <a:solidFill>
                <a:schemeClr val="bg1"/>
              </a:solidFill>
              <a:latin typeface="Roboto Medium" panose="02000000000000000000" pitchFamily="2" charset="0"/>
              <a:ea typeface="Roboto Medium" panose="02000000000000000000" pitchFamily="2" charset="0"/>
              <a:cs typeface="Roboto Medium" panose="02000000000000000000" pitchFamily="2" charset="0"/>
            </a:rPr>
            <a:t>Profit-to-Trades (points)</a:t>
          </a:r>
        </a:p>
      </xdr:txBody>
    </xdr:sp>
    <xdr:clientData/>
  </xdr:twoCellAnchor>
  <xdr:twoCellAnchor>
    <xdr:from>
      <xdr:col>30</xdr:col>
      <xdr:colOff>215900</xdr:colOff>
      <xdr:row>31</xdr:row>
      <xdr:rowOff>177800</xdr:rowOff>
    </xdr:from>
    <xdr:to>
      <xdr:col>30</xdr:col>
      <xdr:colOff>361950</xdr:colOff>
      <xdr:row>32</xdr:row>
      <xdr:rowOff>127000</xdr:rowOff>
    </xdr:to>
    <xdr:sp macro="" textlink="">
      <xdr:nvSpPr>
        <xdr:cNvPr id="27" name="Rectangle 26">
          <a:extLst>
            <a:ext uri="{FF2B5EF4-FFF2-40B4-BE49-F238E27FC236}">
              <a16:creationId xmlns:a16="http://schemas.microsoft.com/office/drawing/2014/main" id="{AC1D8931-00AE-B822-7BAD-2DEC17074B95}"/>
            </a:ext>
          </a:extLst>
        </xdr:cNvPr>
        <xdr:cNvSpPr/>
      </xdr:nvSpPr>
      <xdr:spPr>
        <a:xfrm>
          <a:off x="20916900" y="6565900"/>
          <a:ext cx="146050" cy="139700"/>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791536</xdr:colOff>
      <xdr:row>1</xdr:row>
      <xdr:rowOff>56404</xdr:rowOff>
    </xdr:from>
    <xdr:to>
      <xdr:col>33</xdr:col>
      <xdr:colOff>264584</xdr:colOff>
      <xdr:row>3</xdr:row>
      <xdr:rowOff>84904</xdr:rowOff>
    </xdr:to>
    <xdr:sp macro="" textlink="">
      <xdr:nvSpPr>
        <xdr:cNvPr id="28" name="TextBox 27">
          <a:extLst>
            <a:ext uri="{FF2B5EF4-FFF2-40B4-BE49-F238E27FC236}">
              <a16:creationId xmlns:a16="http://schemas.microsoft.com/office/drawing/2014/main" id="{64498FAA-68A3-D941-B582-EFF218D7A862}"/>
            </a:ext>
          </a:extLst>
        </xdr:cNvPr>
        <xdr:cNvSpPr txBox="1"/>
      </xdr:nvSpPr>
      <xdr:spPr>
        <a:xfrm>
          <a:off x="22081675" y="250432"/>
          <a:ext cx="1766103" cy="698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2000" b="0" i="0">
              <a:solidFill>
                <a:schemeClr val="bg1"/>
              </a:solidFill>
              <a:latin typeface="Roboto Medium" panose="02000000000000000000" pitchFamily="2" charset="0"/>
              <a:ea typeface="Roboto Medium" panose="02000000000000000000" pitchFamily="2" charset="0"/>
              <a:cs typeface="Roboto Medium" panose="02000000000000000000" pitchFamily="2" charset="0"/>
            </a:rPr>
            <a:t>1 pt</a:t>
          </a:r>
          <a:r>
            <a:rPr lang="en-US" sz="2000" b="0" i="0" baseline="0">
              <a:solidFill>
                <a:schemeClr val="bg1"/>
              </a:solidFill>
              <a:latin typeface="Roboto Medium" panose="02000000000000000000" pitchFamily="2" charset="0"/>
              <a:ea typeface="Roboto Medium" panose="02000000000000000000" pitchFamily="2" charset="0"/>
              <a:cs typeface="Roboto Medium" panose="02000000000000000000" pitchFamily="2" charset="0"/>
            </a:rPr>
            <a:t> : 50 USD</a:t>
          </a:r>
          <a:endParaRPr lang="en-US" sz="2000" b="0" i="0">
            <a:solidFill>
              <a:schemeClr val="bg1"/>
            </a:solidFill>
            <a:latin typeface="Roboto Medium" panose="02000000000000000000" pitchFamily="2" charset="0"/>
            <a:ea typeface="Roboto Medium" panose="02000000000000000000" pitchFamily="2" charset="0"/>
            <a:cs typeface="Roboto Medium" panose="02000000000000000000" pitchFamily="2" charset="0"/>
          </a:endParaRPr>
        </a:p>
      </xdr:txBody>
    </xdr:sp>
    <xdr:clientData/>
  </xdr:twoCellAnchor>
  <xdr:twoCellAnchor>
    <xdr:from>
      <xdr:col>19</xdr:col>
      <xdr:colOff>424648</xdr:colOff>
      <xdr:row>35</xdr:row>
      <xdr:rowOff>46526</xdr:rowOff>
    </xdr:from>
    <xdr:to>
      <xdr:col>27</xdr:col>
      <xdr:colOff>112414</xdr:colOff>
      <xdr:row>38</xdr:row>
      <xdr:rowOff>176626</xdr:rowOff>
    </xdr:to>
    <xdr:sp macro="" textlink="">
      <xdr:nvSpPr>
        <xdr:cNvPr id="29" name="TextBox 28">
          <a:extLst>
            <a:ext uri="{FF2B5EF4-FFF2-40B4-BE49-F238E27FC236}">
              <a16:creationId xmlns:a16="http://schemas.microsoft.com/office/drawing/2014/main" id="{3AED947E-C0B4-FD42-9EAF-E34511BD4808}"/>
            </a:ext>
          </a:extLst>
        </xdr:cNvPr>
        <xdr:cNvSpPr txBox="1"/>
      </xdr:nvSpPr>
      <xdr:spPr>
        <a:xfrm>
          <a:off x="13293981" y="7056926"/>
          <a:ext cx="5614433" cy="688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2800" b="0" i="0">
              <a:solidFill>
                <a:schemeClr val="bg1"/>
              </a:solidFill>
              <a:latin typeface="Roboto Medium" panose="02000000000000000000" pitchFamily="2" charset="0"/>
              <a:ea typeface="Roboto Medium" panose="02000000000000000000" pitchFamily="2" charset="0"/>
              <a:cs typeface="Roboto Medium" panose="02000000000000000000" pitchFamily="2" charset="0"/>
            </a:rPr>
            <a:t>Daily Profit:Loss Ratio</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ben Colon" refreshedDate="45380.67566134259" createdVersion="8" refreshedVersion="8" minRefreshableVersion="3" recordCount="21" xr:uid="{00000000-000A-0000-FFFF-FFFF33000000}">
  <cacheSource type="worksheet">
    <worksheetSource name="Table1"/>
  </cacheSource>
  <cacheFields count="11">
    <cacheField name="TradeID" numFmtId="0">
      <sharedItems containsSemiMixedTypes="0" containsString="0" containsNumber="1" containsInteger="1" minValue="0" maxValue="20" count="21">
        <n v="0"/>
        <n v="1"/>
        <n v="2"/>
        <n v="3"/>
        <n v="4"/>
        <n v="5"/>
        <n v="6"/>
        <n v="7"/>
        <n v="8"/>
        <n v="9"/>
        <n v="10"/>
        <n v="11"/>
        <n v="12"/>
        <n v="13"/>
        <n v="14"/>
        <n v="15"/>
        <n v="16"/>
        <n v="17"/>
        <n v="18"/>
        <n v="19"/>
        <n v="20"/>
      </sharedItems>
    </cacheField>
    <cacheField name="Order Type" numFmtId="0">
      <sharedItems count="2">
        <s v="Buy"/>
        <s v="Sell"/>
      </sharedItems>
    </cacheField>
    <cacheField name="Contracts" numFmtId="0">
      <sharedItems containsSemiMixedTypes="0" containsString="0" containsNumber="1" containsInteger="1" minValue="1" maxValue="2"/>
    </cacheField>
    <cacheField name="Profit/Loss (Points)" numFmtId="0">
      <sharedItems containsSemiMixedTypes="0" containsString="0" containsNumber="1" minValue="-6.5" maxValue="6.25"/>
    </cacheField>
    <cacheField name="Profit/Loss (USD)" numFmtId="164">
      <sharedItems containsSemiMixedTypes="0" containsString="0" containsNumber="1" minValue="-325" maxValue="312.5"/>
    </cacheField>
    <cacheField name="Account Balance (USD)" numFmtId="164">
      <sharedItems containsSemiMixedTypes="0" containsString="0" containsNumber="1" minValue="9875" maxValue="11000"/>
    </cacheField>
    <cacheField name="Trailing Drawdown" numFmtId="164">
      <sharedItems containsSemiMixedTypes="0" containsString="0" containsNumber="1" minValue="9700" maxValue="10000"/>
    </cacheField>
    <cacheField name="Time" numFmtId="22">
      <sharedItems containsSemiMixedTypes="0" containsNonDate="0" containsDate="1" containsString="0" minDate="2023-07-19T15:24:49" maxDate="2023-10-20T14:06:55" count="22">
        <d v="2023-07-19T15:24:49"/>
        <d v="2023-07-19T15:45:26"/>
        <d v="2023-07-26T16:57:51"/>
        <d v="2023-09-15T16:55:06"/>
        <d v="2023-09-15T17:01:53"/>
        <d v="2023-09-15T18:09:41"/>
        <d v="2023-09-15T19:32:24"/>
        <d v="2023-09-20T15:53:08"/>
        <d v="2023-09-20T16:23:11"/>
        <d v="2023-09-20T16:57:20"/>
        <d v="2023-10-05T15:17:46"/>
        <d v="2023-10-05T15:19:01"/>
        <d v="2023-10-05T15:23:13"/>
        <d v="2023-10-05T15:29:05"/>
        <d v="2023-10-05T15:31:25"/>
        <d v="2023-10-05T17:07:19"/>
        <d v="2023-10-05T17:10:47"/>
        <d v="2023-10-05T17:13:28"/>
        <d v="2023-10-05T17:20:05"/>
        <d v="2023-10-05T17:22:41"/>
        <d v="2023-10-20T14:06:55"/>
        <d v="2023-10-05T15:19:15" u="1"/>
      </sharedItems>
      <fieldGroup par="10"/>
    </cacheField>
    <cacheField name="Field1" numFmtId="0" formula="'Profit/Loss (USD)'" databaseField="0"/>
    <cacheField name="Days (Time)" numFmtId="0" databaseField="0">
      <fieldGroup base="7">
        <rangePr groupBy="days" startDate="2023-07-19T15:24:49" endDate="2023-10-20T14:06:55"/>
        <groupItems count="368">
          <s v="&lt;7/19/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0/20/23"/>
        </groupItems>
      </fieldGroup>
    </cacheField>
    <cacheField name="Months (Time)" numFmtId="0" databaseField="0">
      <fieldGroup base="7">
        <rangePr groupBy="months" startDate="2023-07-19T15:24:49" endDate="2023-10-20T14:06:55"/>
        <groupItems count="14">
          <s v="&lt;7/19/23"/>
          <s v="Jan"/>
          <s v="Feb"/>
          <s v="Mar"/>
          <s v="Apr"/>
          <s v="May"/>
          <s v="Jun"/>
          <s v="Jul"/>
          <s v="Aug"/>
          <s v="Sep"/>
          <s v="Oct"/>
          <s v="Nov"/>
          <s v="Dec"/>
          <s v="&gt;10/20/23"/>
        </groupItems>
      </fieldGroup>
    </cacheField>
  </cacheFields>
  <extLst>
    <ext xmlns:x14="http://schemas.microsoft.com/office/spreadsheetml/2009/9/main" uri="{725AE2AE-9491-48be-B2B4-4EB974FC3084}">
      <x14:pivotCacheDefinition pivotCacheId="1765945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x v="0"/>
    <x v="0"/>
    <n v="2"/>
    <n v="4.5"/>
    <n v="225"/>
    <n v="10225"/>
    <n v="9700"/>
    <x v="0"/>
  </r>
  <r>
    <x v="1"/>
    <x v="0"/>
    <n v="2"/>
    <n v="1"/>
    <n v="50"/>
    <n v="10275"/>
    <n v="9750"/>
    <x v="1"/>
  </r>
  <r>
    <x v="2"/>
    <x v="0"/>
    <n v="2"/>
    <n v="0.75"/>
    <n v="37.5"/>
    <n v="10312.5"/>
    <n v="9787.5"/>
    <x v="2"/>
  </r>
  <r>
    <x v="3"/>
    <x v="1"/>
    <n v="2"/>
    <n v="1"/>
    <n v="50"/>
    <n v="10362.5"/>
    <n v="9837.5"/>
    <x v="3"/>
  </r>
  <r>
    <x v="4"/>
    <x v="1"/>
    <n v="2"/>
    <n v="5.5"/>
    <n v="275"/>
    <n v="10637.5"/>
    <n v="10000"/>
    <x v="4"/>
  </r>
  <r>
    <x v="5"/>
    <x v="1"/>
    <n v="2"/>
    <n v="1"/>
    <n v="50"/>
    <n v="10687.5"/>
    <n v="10000"/>
    <x v="5"/>
  </r>
  <r>
    <x v="6"/>
    <x v="1"/>
    <n v="2"/>
    <n v="4"/>
    <n v="200"/>
    <n v="10887.5"/>
    <n v="10000"/>
    <x v="6"/>
  </r>
  <r>
    <x v="7"/>
    <x v="0"/>
    <n v="2"/>
    <n v="1"/>
    <n v="50"/>
    <n v="10937.5"/>
    <n v="10000"/>
    <x v="7"/>
  </r>
  <r>
    <x v="8"/>
    <x v="1"/>
    <n v="2"/>
    <n v="1.25"/>
    <n v="62.5"/>
    <n v="11000"/>
    <n v="10000"/>
    <x v="8"/>
  </r>
  <r>
    <x v="9"/>
    <x v="0"/>
    <n v="1"/>
    <n v="-2.75"/>
    <n v="-137.5"/>
    <n v="10862.5"/>
    <n v="10000"/>
    <x v="9"/>
  </r>
  <r>
    <x v="10"/>
    <x v="0"/>
    <n v="2"/>
    <n v="-6.5"/>
    <n v="-325"/>
    <n v="10537.5"/>
    <n v="10000"/>
    <x v="10"/>
  </r>
  <r>
    <x v="11"/>
    <x v="1"/>
    <n v="2"/>
    <n v="-5.5"/>
    <n v="-275"/>
    <n v="10262.5"/>
    <n v="10000"/>
    <x v="11"/>
  </r>
  <r>
    <x v="12"/>
    <x v="0"/>
    <n v="2"/>
    <n v="4.25"/>
    <n v="212.5"/>
    <n v="10475"/>
    <n v="10000"/>
    <x v="12"/>
  </r>
  <r>
    <x v="13"/>
    <x v="0"/>
    <n v="2"/>
    <n v="-3"/>
    <n v="-150"/>
    <n v="10325"/>
    <n v="10000"/>
    <x v="13"/>
  </r>
  <r>
    <x v="14"/>
    <x v="1"/>
    <n v="2"/>
    <n v="1"/>
    <n v="50"/>
    <n v="10375"/>
    <n v="10000"/>
    <x v="14"/>
  </r>
  <r>
    <x v="15"/>
    <x v="0"/>
    <n v="2"/>
    <n v="-4"/>
    <n v="-200"/>
    <n v="10175"/>
    <n v="10000"/>
    <x v="15"/>
  </r>
  <r>
    <x v="16"/>
    <x v="0"/>
    <n v="2"/>
    <n v="1"/>
    <n v="50"/>
    <n v="10225"/>
    <n v="10000"/>
    <x v="16"/>
  </r>
  <r>
    <x v="17"/>
    <x v="0"/>
    <n v="2"/>
    <n v="-2.5"/>
    <n v="-125"/>
    <n v="10100"/>
    <n v="10000"/>
    <x v="17"/>
  </r>
  <r>
    <x v="18"/>
    <x v="1"/>
    <n v="2"/>
    <n v="-4.5"/>
    <n v="-225"/>
    <n v="9875"/>
    <n v="10000"/>
    <x v="18"/>
  </r>
  <r>
    <x v="19"/>
    <x v="0"/>
    <n v="2"/>
    <n v="1"/>
    <n v="50"/>
    <n v="9925"/>
    <n v="10000"/>
    <x v="19"/>
  </r>
  <r>
    <x v="20"/>
    <x v="1"/>
    <n v="2"/>
    <n v="6.25"/>
    <n v="312.5"/>
    <n v="10237.5"/>
    <n v="10000"/>
    <x v="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8" cacheId="0"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chartFormat="6" rowHeaderCaption="Month">
  <location ref="J11:L12" firstHeaderRow="0" firstDataRow="1" firstDataCol="0"/>
  <pivotFields count="11">
    <pivotField dataField="1" showAll="0"/>
    <pivotField showAll="0"/>
    <pivotField showAll="0"/>
    <pivotField dataField="1" showAll="0"/>
    <pivotField dataField="1" numFmtId="164" showAll="0"/>
    <pivotField numFmtId="164" showAll="0"/>
    <pivotField numFmtId="164" showAll="0"/>
    <pivotField numFmtId="22" showAll="0">
      <items count="23">
        <item x="0"/>
        <item x="1"/>
        <item x="2"/>
        <item x="3"/>
        <item x="4"/>
        <item x="5"/>
        <item x="6"/>
        <item x="7"/>
        <item x="8"/>
        <item x="9"/>
        <item x="10"/>
        <item x="11"/>
        <item m="1" x="21"/>
        <item x="12"/>
        <item x="13"/>
        <item x="14"/>
        <item x="15"/>
        <item x="16"/>
        <item x="17"/>
        <item x="18"/>
        <item x="19"/>
        <item x="20"/>
        <item t="default"/>
      </items>
    </pivotField>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Trades Taken" fld="0" subtotal="count" baseField="9" baseItem="7"/>
    <dataField name="P/L (Points)" fld="3" baseField="0" baseItem="0"/>
    <dataField name="P/L (USD)" fld="4" baseField="0" baseItem="0" numFmtId="164"/>
  </dataFields>
  <formats count="1">
    <format dxfId="21">
      <pivotArea outline="0" collapsedLevelsAreSubtotals="1" fieldPosition="0">
        <references count="1">
          <reference field="4294967294" count="1" selected="0">
            <x v="2"/>
          </reference>
        </references>
      </pivotArea>
    </format>
  </format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F77618-7C39-3040-AF55-89C6931DF24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Trade Time">
  <location ref="A3:C34" firstHeaderRow="0" firstDataRow="1" firstDataCol="1"/>
  <pivotFields count="11">
    <pivotField showAll="0">
      <items count="22">
        <item x="0"/>
        <item x="1"/>
        <item x="2"/>
        <item x="3"/>
        <item x="4"/>
        <item x="5"/>
        <item x="6"/>
        <item x="7"/>
        <item x="8"/>
        <item x="9"/>
        <item x="10"/>
        <item x="11"/>
        <item x="12"/>
        <item x="13"/>
        <item x="14"/>
        <item x="15"/>
        <item x="16"/>
        <item x="17"/>
        <item x="18"/>
        <item x="19"/>
        <item x="20"/>
        <item t="default"/>
      </items>
    </pivotField>
    <pivotField showAll="0">
      <items count="3">
        <item x="0"/>
        <item x="1"/>
        <item t="default"/>
      </items>
    </pivotField>
    <pivotField showAll="0"/>
    <pivotField showAll="0"/>
    <pivotField numFmtId="164" showAll="0"/>
    <pivotField dataField="1" numFmtId="164" showAll="0"/>
    <pivotField dataField="1" numFmtId="164" showAll="0"/>
    <pivotField axis="axisRow" numFmtId="22" showAll="0">
      <items count="23">
        <item x="0"/>
        <item x="1"/>
        <item x="2"/>
        <item x="3"/>
        <item x="4"/>
        <item x="5"/>
        <item x="6"/>
        <item x="7"/>
        <item x="8"/>
        <item x="9"/>
        <item x="10"/>
        <item x="11"/>
        <item m="1" x="21"/>
        <item x="12"/>
        <item x="13"/>
        <item x="14"/>
        <item x="15"/>
        <item x="16"/>
        <item x="17"/>
        <item x="18"/>
        <item x="19"/>
        <item x="20"/>
        <item t="default"/>
      </items>
    </pivotField>
    <pivotField dragToRow="0" dragToCol="0" dragToPage="0" showAll="0" defaultSubtota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3">
    <field x="10"/>
    <field x="9"/>
    <field x="7"/>
  </rowFields>
  <rowItems count="31">
    <i>
      <x v="7"/>
    </i>
    <i r="1">
      <x v="201"/>
    </i>
    <i r="2">
      <x/>
    </i>
    <i r="2">
      <x v="1"/>
    </i>
    <i r="1">
      <x v="208"/>
    </i>
    <i r="2">
      <x v="2"/>
    </i>
    <i>
      <x v="9"/>
    </i>
    <i r="1">
      <x v="259"/>
    </i>
    <i r="2">
      <x v="3"/>
    </i>
    <i r="2">
      <x v="4"/>
    </i>
    <i r="2">
      <x v="5"/>
    </i>
    <i r="2">
      <x v="6"/>
    </i>
    <i r="1">
      <x v="264"/>
    </i>
    <i r="2">
      <x v="7"/>
    </i>
    <i r="2">
      <x v="8"/>
    </i>
    <i r="2">
      <x v="9"/>
    </i>
    <i>
      <x v="10"/>
    </i>
    <i r="1">
      <x v="279"/>
    </i>
    <i r="2">
      <x v="10"/>
    </i>
    <i r="2">
      <x v="11"/>
    </i>
    <i r="2">
      <x v="13"/>
    </i>
    <i r="2">
      <x v="14"/>
    </i>
    <i r="2">
      <x v="15"/>
    </i>
    <i r="2">
      <x v="16"/>
    </i>
    <i r="2">
      <x v="17"/>
    </i>
    <i r="2">
      <x v="18"/>
    </i>
    <i r="2">
      <x v="19"/>
    </i>
    <i r="2">
      <x v="20"/>
    </i>
    <i r="1">
      <x v="294"/>
    </i>
    <i r="2">
      <x v="21"/>
    </i>
    <i t="grand">
      <x/>
    </i>
  </rowItems>
  <colFields count="1">
    <field x="-2"/>
  </colFields>
  <colItems count="2">
    <i>
      <x/>
    </i>
    <i i="1">
      <x v="1"/>
    </i>
  </colItems>
  <dataFields count="2">
    <dataField name="Balance" fld="5" baseField="0" baseItem="0"/>
    <dataField name="Drawdown" fld="6" baseField="0" baseItem="0"/>
  </dataFields>
  <formats count="1">
    <format dxfId="16">
      <pivotArea dataOnly="0" labelOnly="1" fieldPosition="0">
        <references count="1">
          <reference field="7" count="0"/>
        </references>
      </pivotArea>
    </format>
  </format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478255-4CA9-864A-9A9E-61B54D4F385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35" firstHeaderRow="1" firstDataRow="1" firstDataCol="1"/>
  <pivotFields count="11">
    <pivotField showAll="0">
      <items count="22">
        <item x="0"/>
        <item x="1"/>
        <item x="2"/>
        <item x="3"/>
        <item x="4"/>
        <item x="5"/>
        <item x="6"/>
        <item x="7"/>
        <item x="8"/>
        <item x="9"/>
        <item x="10"/>
        <item x="11"/>
        <item x="12"/>
        <item x="13"/>
        <item x="14"/>
        <item x="15"/>
        <item x="16"/>
        <item x="17"/>
        <item x="18"/>
        <item x="19"/>
        <item x="20"/>
        <item t="default"/>
      </items>
    </pivotField>
    <pivotField showAll="0">
      <items count="3">
        <item x="0"/>
        <item x="1"/>
        <item t="default"/>
      </items>
    </pivotField>
    <pivotField showAll="0"/>
    <pivotField showAll="0"/>
    <pivotField dataField="1" showAll="0"/>
    <pivotField numFmtId="164" showAll="0"/>
    <pivotField numFmtId="164" showAll="0"/>
    <pivotField axis="axisRow" showAll="0">
      <items count="23">
        <item x="0"/>
        <item x="1"/>
        <item x="2"/>
        <item x="3"/>
        <item x="4"/>
        <item x="5"/>
        <item x="6"/>
        <item x="7"/>
        <item x="8"/>
        <item x="9"/>
        <item x="10"/>
        <item x="11"/>
        <item m="1" x="21"/>
        <item x="12"/>
        <item x="13"/>
        <item x="14"/>
        <item x="15"/>
        <item x="16"/>
        <item x="17"/>
        <item x="18"/>
        <item x="19"/>
        <item x="20"/>
        <item t="default"/>
      </items>
    </pivotField>
    <pivotField dragToRow="0" dragToCol="0" dragToPage="0" showAll="0" defaultSubtota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x="201"/>
        <item sd="0" x="202"/>
        <item sd="0" x="203"/>
        <item sd="0" x="204"/>
        <item sd="0" x="205"/>
        <item sd="0" x="206"/>
        <item sd="0" x="207"/>
        <item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x="259"/>
        <item sd="0" x="260"/>
        <item sd="0" x="261"/>
        <item sd="0" x="262"/>
        <item sd="0" x="263"/>
        <item x="264"/>
        <item sd="0" x="265"/>
        <item sd="0" x="266"/>
        <item sd="0" x="267"/>
        <item sd="0" x="268"/>
        <item sd="0" x="269"/>
        <item sd="0" x="270"/>
        <item sd="0" x="271"/>
        <item sd="0" x="272"/>
        <item sd="0" x="273"/>
        <item sd="0" x="274"/>
        <item sd="0" x="275"/>
        <item sd="0" x="276"/>
        <item sd="0" x="277"/>
        <item sd="0" x="278"/>
        <item x="279"/>
        <item sd="0" x="280"/>
        <item sd="0" x="281"/>
        <item sd="0" x="282"/>
        <item sd="0" x="283"/>
        <item sd="0" x="284"/>
        <item sd="0" x="285"/>
        <item sd="0" x="286"/>
        <item sd="0" x="287"/>
        <item sd="0" x="288"/>
        <item sd="0" x="289"/>
        <item sd="0" x="290"/>
        <item sd="0" x="291"/>
        <item sd="0" x="292"/>
        <item sd="0" x="293"/>
        <item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x="7"/>
        <item sd="0" x="8"/>
        <item x="9"/>
        <item x="10"/>
        <item sd="0" x="11"/>
        <item sd="0" x="12"/>
        <item sd="0" x="13"/>
        <item t="default"/>
      </items>
    </pivotField>
  </pivotFields>
  <rowFields count="3">
    <field x="10"/>
    <field x="9"/>
    <field x="7"/>
  </rowFields>
  <rowItems count="31">
    <i>
      <x v="7"/>
    </i>
    <i r="1">
      <x v="201"/>
    </i>
    <i r="2">
      <x/>
    </i>
    <i r="2">
      <x v="1"/>
    </i>
    <i r="1">
      <x v="208"/>
    </i>
    <i r="2">
      <x v="2"/>
    </i>
    <i>
      <x v="9"/>
    </i>
    <i r="1">
      <x v="259"/>
    </i>
    <i r="2">
      <x v="3"/>
    </i>
    <i r="2">
      <x v="4"/>
    </i>
    <i r="2">
      <x v="5"/>
    </i>
    <i r="2">
      <x v="6"/>
    </i>
    <i r="1">
      <x v="264"/>
    </i>
    <i r="2">
      <x v="7"/>
    </i>
    <i r="2">
      <x v="8"/>
    </i>
    <i r="2">
      <x v="9"/>
    </i>
    <i>
      <x v="10"/>
    </i>
    <i r="1">
      <x v="279"/>
    </i>
    <i r="2">
      <x v="10"/>
    </i>
    <i r="2">
      <x v="11"/>
    </i>
    <i r="2">
      <x v="13"/>
    </i>
    <i r="2">
      <x v="14"/>
    </i>
    <i r="2">
      <x v="15"/>
    </i>
    <i r="2">
      <x v="16"/>
    </i>
    <i r="2">
      <x v="17"/>
    </i>
    <i r="2">
      <x v="18"/>
    </i>
    <i r="2">
      <x v="19"/>
    </i>
    <i r="2">
      <x v="20"/>
    </i>
    <i r="1">
      <x v="294"/>
    </i>
    <i r="2">
      <x v="21"/>
    </i>
    <i t="grand">
      <x/>
    </i>
  </rowItems>
  <colItems count="1">
    <i/>
  </colItems>
  <dataFields count="1">
    <dataField name="P/L USD"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Date">
  <location ref="A2:C9" firstHeaderRow="0" firstDataRow="1" firstDataCol="1"/>
  <pivotFields count="11">
    <pivotField dataField="1" showAll="0">
      <items count="22">
        <item x="0"/>
        <item x="1"/>
        <item x="2"/>
        <item x="3"/>
        <item x="4"/>
        <item x="5"/>
        <item x="6"/>
        <item x="7"/>
        <item x="8"/>
        <item x="9"/>
        <item x="10"/>
        <item x="11"/>
        <item x="12"/>
        <item x="13"/>
        <item x="14"/>
        <item x="15"/>
        <item x="16"/>
        <item x="17"/>
        <item x="18"/>
        <item x="19"/>
        <item x="20"/>
        <item t="default"/>
      </items>
    </pivotField>
    <pivotField showAll="0">
      <items count="3">
        <item x="0"/>
        <item x="1"/>
        <item t="default"/>
      </items>
    </pivotField>
    <pivotField showAll="0"/>
    <pivotField dataField="1" showAll="0"/>
    <pivotField numFmtId="164" showAll="0"/>
    <pivotField numFmtId="164" showAll="0"/>
    <pivotField numFmtId="164" showAll="0"/>
    <pivotField numFmtId="22" showAll="0">
      <items count="23">
        <item x="0"/>
        <item x="1"/>
        <item x="2"/>
        <item x="3"/>
        <item x="4"/>
        <item x="5"/>
        <item x="6"/>
        <item x="7"/>
        <item x="8"/>
        <item x="9"/>
        <item x="10"/>
        <item x="11"/>
        <item m="1" x="21"/>
        <item x="12"/>
        <item x="13"/>
        <item x="14"/>
        <item x="15"/>
        <item x="16"/>
        <item x="17"/>
        <item x="18"/>
        <item x="19"/>
        <item x="20"/>
        <item t="default"/>
      </items>
    </pivotField>
    <pivotField dragToRow="0" dragToCol="0" dragToPage="0" showAll="0" defaultSubtota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7">
    <i>
      <x v="201"/>
    </i>
    <i>
      <x v="208"/>
    </i>
    <i>
      <x v="259"/>
    </i>
    <i>
      <x v="264"/>
    </i>
    <i>
      <x v="279"/>
    </i>
    <i>
      <x v="294"/>
    </i>
    <i t="grand">
      <x/>
    </i>
  </rowItems>
  <colFields count="1">
    <field x="-2"/>
  </colFields>
  <colItems count="2">
    <i>
      <x/>
    </i>
    <i i="1">
      <x v="1"/>
    </i>
  </colItems>
  <dataFields count="2">
    <dataField name="Trades Taken" fld="0" subtotal="count" baseField="8" baseItem="201"/>
    <dataField name="Profit/Loss (Pts)" fld="3" baseField="8" baseItem="20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103041CC-291B-6544-B845-4D0B3FAECD63}" sourceName="Order Type">
  <pivotTables>
    <pivotTable tabId="16" name="PivotTable2"/>
    <pivotTable tabId="9" name="PivotTable13"/>
  </pivotTables>
  <data>
    <tabular pivotCacheId="1765945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 xr10:uid="{174A60A7-A656-0A4B-9E09-E496F3373BFE}" sourceName="Time">
  <pivotTables>
    <pivotTable tabId="16" name="PivotTable2"/>
    <pivotTable tabId="9" name="PivotTable13"/>
  </pivotTables>
  <data>
    <tabular pivotCacheId="176594511">
      <items count="22">
        <i x="0" s="1"/>
        <i x="1" s="1"/>
        <i x="2" s="1"/>
        <i x="3" s="1"/>
        <i x="4" s="1"/>
        <i x="5" s="1"/>
        <i x="6" s="1"/>
        <i x="7" s="1"/>
        <i x="8" s="1"/>
        <i x="9" s="1"/>
        <i x="10" s="1"/>
        <i x="11" s="1"/>
        <i x="12" s="1"/>
        <i x="13" s="1"/>
        <i x="14" s="1"/>
        <i x="15" s="1"/>
        <i x="16" s="1"/>
        <i x="17" s="1"/>
        <i x="18" s="1"/>
        <i x="19" s="1"/>
        <i x="20" s="1"/>
        <i x="2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__Time" xr10:uid="{53E3FFC8-C5B1-3C4D-A180-AF8A14375587}" sourceName="Days (Time)">
  <pivotTables>
    <pivotTable tabId="16" name="PivotTable2"/>
    <pivotTable tabId="9" name="PivotTable13"/>
  </pivotTables>
  <data>
    <tabular pivotCacheId="176594511">
      <items count="368">
        <i x="259" s="1"/>
        <i x="201" s="1"/>
        <i x="294" s="1"/>
        <i x="264" s="1"/>
        <i x="208" s="1"/>
        <i x="279" s="1"/>
        <i x="0" s="1" nd="1"/>
        <i x="367" s="1" nd="1"/>
        <i x="92" s="1" nd="1"/>
        <i x="214" s="1" nd="1"/>
        <i x="336" s="1" nd="1"/>
        <i x="32" s="1" nd="1"/>
        <i x="1" s="1" nd="1"/>
        <i x="183" s="1" nd="1"/>
        <i x="153" s="1" nd="1"/>
        <i x="61" s="1" nd="1"/>
        <i x="122" s="1" nd="1"/>
        <i x="306" s="1" nd="1"/>
        <i x="275" s="1" nd="1"/>
        <i x="245" s="1" nd="1"/>
        <i x="101" s="1" nd="1"/>
        <i x="223" s="1" nd="1"/>
        <i x="345" s="1" nd="1"/>
        <i x="41" s="1" nd="1"/>
        <i x="10" s="1" nd="1"/>
        <i x="192" s="1" nd="1"/>
        <i x="162" s="1" nd="1"/>
        <i x="70" s="1" nd="1"/>
        <i x="131" s="1" nd="1"/>
        <i x="315" s="1" nd="1"/>
        <i x="284" s="1" nd="1"/>
        <i x="254" s="1" nd="1"/>
        <i x="102" s="1" nd="1"/>
        <i x="224" s="1" nd="1"/>
        <i x="346" s="1" nd="1"/>
        <i x="42" s="1" nd="1"/>
        <i x="11" s="1" nd="1"/>
        <i x="193" s="1" nd="1"/>
        <i x="163" s="1" nd="1"/>
        <i x="71" s="1" nd="1"/>
        <i x="132" s="1" nd="1"/>
        <i x="316" s="1" nd="1"/>
        <i x="285" s="1" nd="1"/>
        <i x="255" s="1" nd="1"/>
        <i x="103" s="1" nd="1"/>
        <i x="225" s="1" nd="1"/>
        <i x="347" s="1" nd="1"/>
        <i x="43" s="1" nd="1"/>
        <i x="12" s="1" nd="1"/>
        <i x="194" s="1" nd="1"/>
        <i x="164" s="1" nd="1"/>
        <i x="72" s="1" nd="1"/>
        <i x="133" s="1" nd="1"/>
        <i x="317" s="1" nd="1"/>
        <i x="286" s="1" nd="1"/>
        <i x="256" s="1" nd="1"/>
        <i x="104" s="1" nd="1"/>
        <i x="226" s="1" nd="1"/>
        <i x="348" s="1" nd="1"/>
        <i x="44" s="1" nd="1"/>
        <i x="13" s="1" nd="1"/>
        <i x="195" s="1" nd="1"/>
        <i x="165" s="1" nd="1"/>
        <i x="73" s="1" nd="1"/>
        <i x="134" s="1" nd="1"/>
        <i x="318" s="1" nd="1"/>
        <i x="287" s="1" nd="1"/>
        <i x="257" s="1" nd="1"/>
        <i x="105" s="1" nd="1"/>
        <i x="227" s="1" nd="1"/>
        <i x="349" s="1" nd="1"/>
        <i x="45" s="1" nd="1"/>
        <i x="14" s="1" nd="1"/>
        <i x="196" s="1" nd="1"/>
        <i x="166" s="1" nd="1"/>
        <i x="74" s="1" nd="1"/>
        <i x="135" s="1" nd="1"/>
        <i x="319" s="1" nd="1"/>
        <i x="288" s="1" nd="1"/>
        <i x="258" s="1" nd="1"/>
        <i x="106" s="1" nd="1"/>
        <i x="228" s="1" nd="1"/>
        <i x="350" s="1" nd="1"/>
        <i x="46" s="1" nd="1"/>
        <i x="15" s="1" nd="1"/>
        <i x="197" s="1" nd="1"/>
        <i x="167" s="1" nd="1"/>
        <i x="75" s="1" nd="1"/>
        <i x="136" s="1" nd="1"/>
        <i x="320" s="1" nd="1"/>
        <i x="289" s="1" nd="1"/>
        <i x="107" s="1" nd="1"/>
        <i x="229" s="1" nd="1"/>
        <i x="351" s="1" nd="1"/>
        <i x="47" s="1" nd="1"/>
        <i x="16" s="1" nd="1"/>
        <i x="198" s="1" nd="1"/>
        <i x="168" s="1" nd="1"/>
        <i x="76" s="1" nd="1"/>
        <i x="137" s="1" nd="1"/>
        <i x="321" s="1" nd="1"/>
        <i x="290" s="1" nd="1"/>
        <i x="260" s="1" nd="1"/>
        <i x="108" s="1" nd="1"/>
        <i x="230" s="1" nd="1"/>
        <i x="352" s="1" nd="1"/>
        <i x="48" s="1" nd="1"/>
        <i x="17" s="1" nd="1"/>
        <i x="199" s="1" nd="1"/>
        <i x="169" s="1" nd="1"/>
        <i x="77" s="1" nd="1"/>
        <i x="138" s="1" nd="1"/>
        <i x="322" s="1" nd="1"/>
        <i x="291" s="1" nd="1"/>
        <i x="261" s="1" nd="1"/>
        <i x="109" s="1" nd="1"/>
        <i x="231" s="1" nd="1"/>
        <i x="353" s="1" nd="1"/>
        <i x="49" s="1" nd="1"/>
        <i x="18" s="1" nd="1"/>
        <i x="200" s="1" nd="1"/>
        <i x="170" s="1" nd="1"/>
        <i x="78" s="1" nd="1"/>
        <i x="139" s="1" nd="1"/>
        <i x="323" s="1" nd="1"/>
        <i x="292" s="1" nd="1"/>
        <i x="262" s="1" nd="1"/>
        <i x="110" s="1" nd="1"/>
        <i x="232" s="1" nd="1"/>
        <i x="354" s="1" nd="1"/>
        <i x="50" s="1" nd="1"/>
        <i x="19" s="1" nd="1"/>
        <i x="171" s="1" nd="1"/>
        <i x="79" s="1" nd="1"/>
        <i x="140" s="1" nd="1"/>
        <i x="324" s="1" nd="1"/>
        <i x="293" s="1" nd="1"/>
        <i x="263" s="1" nd="1"/>
        <i x="93" s="1" nd="1"/>
        <i x="215" s="1" nd="1"/>
        <i x="337" s="1" nd="1"/>
        <i x="33" s="1" nd="1"/>
        <i x="2" s="1" nd="1"/>
        <i x="184" s="1" nd="1"/>
        <i x="154" s="1" nd="1"/>
        <i x="62" s="1" nd="1"/>
        <i x="123" s="1" nd="1"/>
        <i x="307" s="1" nd="1"/>
        <i x="276" s="1" nd="1"/>
        <i x="246" s="1" nd="1"/>
        <i x="111" s="1" nd="1"/>
        <i x="233" s="1" nd="1"/>
        <i x="355" s="1" nd="1"/>
        <i x="51" s="1" nd="1"/>
        <i x="20" s="1" nd="1"/>
        <i x="202" s="1" nd="1"/>
        <i x="172" s="1" nd="1"/>
        <i x="80" s="1" nd="1"/>
        <i x="141" s="1" nd="1"/>
        <i x="325" s="1" nd="1"/>
        <i x="112" s="1" nd="1"/>
        <i x="234" s="1" nd="1"/>
        <i x="356" s="1" nd="1"/>
        <i x="52" s="1" nd="1"/>
        <i x="21" s="1" nd="1"/>
        <i x="203" s="1" nd="1"/>
        <i x="173" s="1" nd="1"/>
        <i x="81" s="1" nd="1"/>
        <i x="142" s="1" nd="1"/>
        <i x="326" s="1" nd="1"/>
        <i x="295" s="1" nd="1"/>
        <i x="265" s="1" nd="1"/>
        <i x="113" s="1" nd="1"/>
        <i x="235" s="1" nd="1"/>
        <i x="357" s="1" nd="1"/>
        <i x="53" s="1" nd="1"/>
        <i x="22" s="1" nd="1"/>
        <i x="204" s="1" nd="1"/>
        <i x="174" s="1" nd="1"/>
        <i x="82" s="1" nd="1"/>
        <i x="143" s="1" nd="1"/>
        <i x="327" s="1" nd="1"/>
        <i x="296" s="1" nd="1"/>
        <i x="266" s="1" nd="1"/>
        <i x="114" s="1" nd="1"/>
        <i x="236" s="1" nd="1"/>
        <i x="358" s="1" nd="1"/>
        <i x="54" s="1" nd="1"/>
        <i x="23" s="1" nd="1"/>
        <i x="205" s="1" nd="1"/>
        <i x="175" s="1" nd="1"/>
        <i x="83" s="1" nd="1"/>
        <i x="144" s="1" nd="1"/>
        <i x="328" s="1" nd="1"/>
        <i x="297" s="1" nd="1"/>
        <i x="267" s="1" nd="1"/>
        <i x="115" s="1" nd="1"/>
        <i x="237" s="1" nd="1"/>
        <i x="359" s="1" nd="1"/>
        <i x="55" s="1" nd="1"/>
        <i x="24" s="1" nd="1"/>
        <i x="206" s="1" nd="1"/>
        <i x="176" s="1" nd="1"/>
        <i x="84" s="1" nd="1"/>
        <i x="145" s="1" nd="1"/>
        <i x="329" s="1" nd="1"/>
        <i x="298" s="1" nd="1"/>
        <i x="268" s="1" nd="1"/>
        <i x="116" s="1" nd="1"/>
        <i x="238" s="1" nd="1"/>
        <i x="360" s="1" nd="1"/>
        <i x="56" s="1" nd="1"/>
        <i x="25" s="1" nd="1"/>
        <i x="207" s="1" nd="1"/>
        <i x="177" s="1" nd="1"/>
        <i x="85" s="1" nd="1"/>
        <i x="146" s="1" nd="1"/>
        <i x="330" s="1" nd="1"/>
        <i x="299" s="1" nd="1"/>
        <i x="269" s="1" nd="1"/>
        <i x="117" s="1" nd="1"/>
        <i x="239" s="1" nd="1"/>
        <i x="361" s="1" nd="1"/>
        <i x="57" s="1" nd="1"/>
        <i x="26" s="1" nd="1"/>
        <i x="178" s="1" nd="1"/>
        <i x="86" s="1" nd="1"/>
        <i x="147" s="1" nd="1"/>
        <i x="331" s="1" nd="1"/>
        <i x="300" s="1" nd="1"/>
        <i x="270" s="1" nd="1"/>
        <i x="118" s="1" nd="1"/>
        <i x="240" s="1" nd="1"/>
        <i x="362" s="1" nd="1"/>
        <i x="58" s="1" nd="1"/>
        <i x="27" s="1" nd="1"/>
        <i x="209" s="1" nd="1"/>
        <i x="179" s="1" nd="1"/>
        <i x="87" s="1" nd="1"/>
        <i x="148" s="1" nd="1"/>
        <i x="332" s="1" nd="1"/>
        <i x="301" s="1" nd="1"/>
        <i x="271" s="1" nd="1"/>
        <i x="119" s="1" nd="1"/>
        <i x="241" s="1" nd="1"/>
        <i x="363" s="1" nd="1"/>
        <i x="59" s="1" nd="1"/>
        <i x="28" s="1" nd="1"/>
        <i x="210" s="1" nd="1"/>
        <i x="180" s="1" nd="1"/>
        <i x="88" s="1" nd="1"/>
        <i x="149" s="1" nd="1"/>
        <i x="333" s="1" nd="1"/>
        <i x="302" s="1" nd="1"/>
        <i x="272" s="1" nd="1"/>
        <i x="120" s="1" nd="1"/>
        <i x="242" s="1" nd="1"/>
        <i x="364" s="1" nd="1"/>
        <i x="60" s="1" nd="1"/>
        <i x="29" s="1" nd="1"/>
        <i x="211" s="1" nd="1"/>
        <i x="181" s="1" nd="1"/>
        <i x="89" s="1" nd="1"/>
        <i x="150" s="1" nd="1"/>
        <i x="334" s="1" nd="1"/>
        <i x="303" s="1" nd="1"/>
        <i x="273" s="1" nd="1"/>
        <i x="94" s="1" nd="1"/>
        <i x="216" s="1" nd="1"/>
        <i x="338" s="1" nd="1"/>
        <i x="34" s="1" nd="1"/>
        <i x="3" s="1" nd="1"/>
        <i x="185" s="1" nd="1"/>
        <i x="155" s="1" nd="1"/>
        <i x="63" s="1" nd="1"/>
        <i x="124" s="1" nd="1"/>
        <i x="308" s="1" nd="1"/>
        <i x="277" s="1" nd="1"/>
        <i x="247" s="1" nd="1"/>
        <i x="121" s="1" nd="1"/>
        <i x="243" s="1" nd="1"/>
        <i x="365" s="1" nd="1"/>
        <i x="30" s="1" nd="1"/>
        <i x="212" s="1" nd="1"/>
        <i x="182" s="1" nd="1"/>
        <i x="90" s="1" nd="1"/>
        <i x="151" s="1" nd="1"/>
        <i x="335" s="1" nd="1"/>
        <i x="304" s="1" nd="1"/>
        <i x="274" s="1" nd="1"/>
        <i x="244" s="1" nd="1"/>
        <i x="366" s="1" nd="1"/>
        <i x="31" s="1" nd="1"/>
        <i x="213" s="1" nd="1"/>
        <i x="91" s="1" nd="1"/>
        <i x="152" s="1" nd="1"/>
        <i x="305" s="1" nd="1"/>
        <i x="95" s="1" nd="1"/>
        <i x="217" s="1" nd="1"/>
        <i x="339" s="1" nd="1"/>
        <i x="35" s="1" nd="1"/>
        <i x="4" s="1" nd="1"/>
        <i x="186" s="1" nd="1"/>
        <i x="156" s="1" nd="1"/>
        <i x="64" s="1" nd="1"/>
        <i x="125" s="1" nd="1"/>
        <i x="309" s="1" nd="1"/>
        <i x="278" s="1" nd="1"/>
        <i x="248" s="1" nd="1"/>
        <i x="96" s="1" nd="1"/>
        <i x="218" s="1" nd="1"/>
        <i x="340" s="1" nd="1"/>
        <i x="36" s="1" nd="1"/>
        <i x="5" s="1" nd="1"/>
        <i x="187" s="1" nd="1"/>
        <i x="157" s="1" nd="1"/>
        <i x="65" s="1" nd="1"/>
        <i x="126" s="1" nd="1"/>
        <i x="310" s="1" nd="1"/>
        <i x="249" s="1" nd="1"/>
        <i x="97" s="1" nd="1"/>
        <i x="219" s="1" nd="1"/>
        <i x="341" s="1" nd="1"/>
        <i x="37" s="1" nd="1"/>
        <i x="6" s="1" nd="1"/>
        <i x="188" s="1" nd="1"/>
        <i x="158" s="1" nd="1"/>
        <i x="66" s="1" nd="1"/>
        <i x="127" s="1" nd="1"/>
        <i x="311" s="1" nd="1"/>
        <i x="280" s="1" nd="1"/>
        <i x="250" s="1" nd="1"/>
        <i x="98" s="1" nd="1"/>
        <i x="220" s="1" nd="1"/>
        <i x="342" s="1" nd="1"/>
        <i x="38" s="1" nd="1"/>
        <i x="7" s="1" nd="1"/>
        <i x="189" s="1" nd="1"/>
        <i x="159" s="1" nd="1"/>
        <i x="67" s="1" nd="1"/>
        <i x="128" s="1" nd="1"/>
        <i x="312" s="1" nd="1"/>
        <i x="281" s="1" nd="1"/>
        <i x="251" s="1" nd="1"/>
        <i x="99" s="1" nd="1"/>
        <i x="221" s="1" nd="1"/>
        <i x="343" s="1" nd="1"/>
        <i x="39" s="1" nd="1"/>
        <i x="8" s="1" nd="1"/>
        <i x="190" s="1" nd="1"/>
        <i x="160" s="1" nd="1"/>
        <i x="68" s="1" nd="1"/>
        <i x="129" s="1" nd="1"/>
        <i x="313" s="1" nd="1"/>
        <i x="282" s="1" nd="1"/>
        <i x="252" s="1" nd="1"/>
        <i x="100" s="1" nd="1"/>
        <i x="222" s="1" nd="1"/>
        <i x="344" s="1" nd="1"/>
        <i x="40" s="1" nd="1"/>
        <i x="9" s="1" nd="1"/>
        <i x="191" s="1" nd="1"/>
        <i x="161" s="1" nd="1"/>
        <i x="69" s="1" nd="1"/>
        <i x="130" s="1" nd="1"/>
        <i x="314" s="1" nd="1"/>
        <i x="283" s="1" nd="1"/>
        <i x="25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Time" xr10:uid="{7882520A-3543-4E42-8934-EF3BEF8FF9EA}" sourceName="Months (Time)">
  <pivotTables>
    <pivotTable tabId="16" name="PivotTable2"/>
    <pivotTable tabId="9" name="PivotTable13"/>
  </pivotTables>
  <data>
    <tabular pivotCacheId="176594511">
      <items count="14">
        <i x="7" s="1"/>
        <i x="9" s="1"/>
        <i x="10" s="1"/>
        <i x="1" s="1" nd="1"/>
        <i x="2" s="1" nd="1"/>
        <i x="3" s="1" nd="1"/>
        <i x="4" s="1" nd="1"/>
        <i x="5" s="1" nd="1"/>
        <i x="6" s="1" nd="1"/>
        <i x="8"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Type" xr10:uid="{573AE5A6-A739-9349-AA6C-DEF38B6D847B}" cache="Slicer_Order_Type" caption="Order Type" style="SlicerStyleDark4" rowHeight="230716"/>
  <slicer name="Time" xr10:uid="{D0F5AE12-1E91-8D41-8666-0C2571D95AE6}" cache="Slicer_Time" caption="Trade Instance" startItem="7" style="SlicerStyleDark4" rowHeight="230716"/>
  <slicer name="Days (Time)" xr10:uid="{1BED70D6-9E55-734C-A91B-987DE3C0F20A}" cache="Slicer_Days__Time" caption="Day" rowHeight="230716"/>
  <slicer name="Months (Time)" xr10:uid="{1542A217-6942-3440-8C93-D735B85F6573}" cache="Slicer_Months__Time" caption="Month" style="SlicerStyleDark4"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2" totalsRowShown="0">
  <autoFilter ref="A1:H22" xr:uid="{00000000-0009-0000-0100-000001000000}"/>
  <tableColumns count="8">
    <tableColumn id="1" xr3:uid="{00000000-0010-0000-0000-000001000000}" name="TradeID"/>
    <tableColumn id="2" xr3:uid="{00000000-0010-0000-0000-000002000000}" name="Order Type"/>
    <tableColumn id="3" xr3:uid="{00000000-0010-0000-0000-000003000000}" name="Contracts"/>
    <tableColumn id="4" xr3:uid="{00000000-0010-0000-0000-000004000000}" name="Profit/Loss (Points)"/>
    <tableColumn id="5" xr3:uid="{00000000-0010-0000-0000-000005000000}" name="Profit/Loss (USD)" dataDxfId="20">
      <calculatedColumnFormula>D2 * 50</calculatedColumnFormula>
    </tableColumn>
    <tableColumn id="6" xr3:uid="{00000000-0010-0000-0000-000006000000}" name="Account Balance (USD)" dataDxfId="19">
      <calculatedColumnFormula>F1+E2</calculatedColumnFormula>
    </tableColumn>
    <tableColumn id="7" xr3:uid="{00000000-0010-0000-0000-000007000000}" name="Trailing Drawdown" dataDxfId="18">
      <calculatedColumnFormula>F2 - $F$25*0.03</calculatedColumnFormula>
    </tableColumn>
    <tableColumn id="8" xr3:uid="{00000000-0010-0000-0000-000008000000}" name="Time" dataDxfId="17"/>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19A4F4-4F46-D54E-BCD8-DAB150ED1AE3}" name="Table3" displayName="Table3" ref="S4:U10" totalsRowShown="0">
  <autoFilter ref="S4:U10" xr:uid="{4819A4F4-4F46-D54E-BCD8-DAB150ED1AE3}"/>
  <tableColumns count="3">
    <tableColumn id="1" xr3:uid="{27B85389-C570-8F4F-8740-1DE94E3C2D4B}" name="Row Labels" dataDxfId="15"/>
    <tableColumn id="2" xr3:uid="{717F2CC8-EE13-C343-A4B1-430E18CD7F8F}" name="Losses" dataDxfId="14">
      <calculatedColumnFormula>IF(SIGN(B7)=-1, ABS(B7), "")</calculatedColumnFormula>
    </tableColumn>
    <tableColumn id="3" xr3:uid="{8D90438A-61F2-DE41-9B8B-DD11EFB4B859}" name="Profits" dataDxfId="13">
      <calculatedColumnFormula>SUM(B7:B8)</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825898-5707-BA4D-8C2D-0DA24F01C9D8}" name="Table2" displayName="Table2" ref="A13:C19" totalsRowShown="0">
  <autoFilter ref="A13:C19" xr:uid="{56825898-5707-BA4D-8C2D-0DA24F01C9D8}"/>
  <tableColumns count="3">
    <tableColumn id="1" xr3:uid="{F542CA19-9D1F-244A-9B5F-C8A8D34BCC91}" name="Date"/>
    <tableColumn id="2" xr3:uid="{B11D2588-EF9B-7342-A86F-628295889569}" name="Trades Taken" dataDxfId="12">
      <calculatedColumnFormula>IF(OR(Dashboard!$AI$3="Trades Taken",Dashboard!$AI$3="All"), B3, "")</calculatedColumnFormula>
    </tableColumn>
    <tableColumn id="3" xr3:uid="{FAE1B17C-4303-C44A-86A3-0EFE23B37C46}" name="Profit/Loss" dataDxfId="11">
      <calculatedColumnFormula>IF(OR(Dashboard!$AI$3="Profit/Loss",Dashboard!$AI$3="All"), C3,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4"/>
  <sheetViews>
    <sheetView topLeftCell="A23" workbookViewId="0">
      <selection activeCell="Y62" sqref="Y62"/>
    </sheetView>
  </sheetViews>
  <sheetFormatPr baseColWidth="10" defaultColWidth="8.83203125" defaultRowHeight="15" x14ac:dyDescent="0.2"/>
  <cols>
    <col min="25" max="25" width="27.6640625"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v>0</v>
      </c>
      <c r="B2">
        <v>3</v>
      </c>
      <c r="C2">
        <v>-1</v>
      </c>
      <c r="D2">
        <v>0</v>
      </c>
      <c r="E2">
        <v>9</v>
      </c>
      <c r="F2">
        <v>0.42686207185089797</v>
      </c>
      <c r="G2">
        <v>0</v>
      </c>
      <c r="H2">
        <v>699839150764272</v>
      </c>
      <c r="I2">
        <v>1</v>
      </c>
      <c r="J2">
        <v>1</v>
      </c>
      <c r="K2">
        <v>0</v>
      </c>
      <c r="L2">
        <v>0</v>
      </c>
      <c r="M2">
        <v>1</v>
      </c>
      <c r="N2">
        <v>0</v>
      </c>
      <c r="O2">
        <v>4601.25</v>
      </c>
      <c r="P2">
        <v>4599</v>
      </c>
      <c r="Q2" t="s">
        <v>28</v>
      </c>
      <c r="R2">
        <v>12628640271</v>
      </c>
      <c r="S2">
        <v>2</v>
      </c>
      <c r="T2">
        <v>2</v>
      </c>
      <c r="U2">
        <v>4600.25</v>
      </c>
      <c r="V2">
        <v>2</v>
      </c>
      <c r="W2">
        <v>1</v>
      </c>
      <c r="X2">
        <v>5.67709344E+17</v>
      </c>
      <c r="Y2" s="1">
        <v>45126.642233796294</v>
      </c>
      <c r="Z2" t="s">
        <v>29</v>
      </c>
      <c r="AA2" t="s">
        <v>30</v>
      </c>
      <c r="AB2">
        <v>0</v>
      </c>
    </row>
    <row r="3" spans="1:28" x14ac:dyDescent="0.2">
      <c r="A3">
        <v>1</v>
      </c>
      <c r="B3">
        <v>3</v>
      </c>
      <c r="C3">
        <v>-1</v>
      </c>
      <c r="D3">
        <v>0</v>
      </c>
      <c r="E3">
        <v>9</v>
      </c>
      <c r="F3">
        <v>0.83844889921683996</v>
      </c>
      <c r="G3">
        <v>0</v>
      </c>
      <c r="H3">
        <v>699839150764272</v>
      </c>
      <c r="I3">
        <v>0</v>
      </c>
      <c r="J3">
        <v>0</v>
      </c>
      <c r="K3">
        <v>1</v>
      </c>
      <c r="L3">
        <v>1</v>
      </c>
      <c r="M3">
        <v>1</v>
      </c>
      <c r="N3">
        <v>1</v>
      </c>
      <c r="O3" t="s">
        <v>31</v>
      </c>
      <c r="P3" s="2" t="s">
        <v>32</v>
      </c>
      <c r="Q3" t="s">
        <v>33</v>
      </c>
      <c r="R3">
        <v>12628640307</v>
      </c>
      <c r="S3">
        <v>1</v>
      </c>
      <c r="T3">
        <v>1</v>
      </c>
      <c r="U3">
        <v>4601.25</v>
      </c>
      <c r="V3">
        <v>1</v>
      </c>
      <c r="W3">
        <v>1</v>
      </c>
      <c r="X3">
        <v>5.67709344E+17</v>
      </c>
      <c r="Y3" s="1">
        <v>45126.643217592595</v>
      </c>
      <c r="Z3" t="s">
        <v>29</v>
      </c>
      <c r="AA3" t="s">
        <v>34</v>
      </c>
      <c r="AB3">
        <v>0</v>
      </c>
    </row>
    <row r="4" spans="1:28" x14ac:dyDescent="0.2">
      <c r="A4">
        <v>2</v>
      </c>
      <c r="B4">
        <v>3</v>
      </c>
      <c r="C4">
        <v>-1</v>
      </c>
      <c r="D4">
        <v>0</v>
      </c>
      <c r="E4">
        <v>9</v>
      </c>
      <c r="F4">
        <v>0.14301240723858899</v>
      </c>
      <c r="G4">
        <v>0</v>
      </c>
      <c r="H4">
        <v>699839150764272</v>
      </c>
      <c r="I4">
        <v>0</v>
      </c>
      <c r="J4">
        <v>0</v>
      </c>
      <c r="K4">
        <v>1</v>
      </c>
      <c r="L4">
        <v>1</v>
      </c>
      <c r="M4">
        <v>1</v>
      </c>
      <c r="N4">
        <v>1</v>
      </c>
      <c r="O4" t="s">
        <v>31</v>
      </c>
      <c r="P4" s="2" t="s">
        <v>32</v>
      </c>
      <c r="Q4" t="s">
        <v>35</v>
      </c>
      <c r="R4">
        <v>12628640305</v>
      </c>
      <c r="S4">
        <v>0</v>
      </c>
      <c r="T4">
        <v>0</v>
      </c>
      <c r="U4">
        <v>4603.75</v>
      </c>
      <c r="V4">
        <v>1</v>
      </c>
      <c r="W4">
        <v>1</v>
      </c>
      <c r="X4">
        <v>5.67709344E+17</v>
      </c>
      <c r="Y4" s="1">
        <v>45126.64943287037</v>
      </c>
      <c r="Z4" t="s">
        <v>29</v>
      </c>
      <c r="AA4" t="s">
        <v>34</v>
      </c>
      <c r="AB4">
        <v>0</v>
      </c>
    </row>
    <row r="5" spans="1:28" x14ac:dyDescent="0.2">
      <c r="A5">
        <v>3</v>
      </c>
      <c r="B5">
        <v>3</v>
      </c>
      <c r="C5">
        <v>-1</v>
      </c>
      <c r="D5">
        <v>0</v>
      </c>
      <c r="E5">
        <v>9</v>
      </c>
      <c r="F5">
        <v>0.514967961394447</v>
      </c>
      <c r="G5">
        <v>0</v>
      </c>
      <c r="H5">
        <v>699839150764272</v>
      </c>
      <c r="I5">
        <v>1</v>
      </c>
      <c r="J5">
        <v>1</v>
      </c>
      <c r="K5">
        <v>0</v>
      </c>
      <c r="L5">
        <v>0</v>
      </c>
      <c r="M5">
        <v>1</v>
      </c>
      <c r="N5">
        <v>0</v>
      </c>
      <c r="O5">
        <v>4606.5</v>
      </c>
      <c r="P5">
        <v>4602.75</v>
      </c>
      <c r="Q5" t="s">
        <v>28</v>
      </c>
      <c r="R5">
        <v>12628640378</v>
      </c>
      <c r="S5">
        <v>2</v>
      </c>
      <c r="T5">
        <v>2</v>
      </c>
      <c r="U5">
        <v>4604.5</v>
      </c>
      <c r="V5">
        <v>2</v>
      </c>
      <c r="W5">
        <v>1</v>
      </c>
      <c r="X5">
        <v>5.67709344E+17</v>
      </c>
      <c r="Y5" s="1">
        <v>45126.656550925924</v>
      </c>
      <c r="Z5" t="s">
        <v>29</v>
      </c>
      <c r="AA5" t="s">
        <v>30</v>
      </c>
      <c r="AB5">
        <v>1</v>
      </c>
    </row>
    <row r="6" spans="1:28" x14ac:dyDescent="0.2">
      <c r="A6">
        <v>4</v>
      </c>
      <c r="B6">
        <v>3</v>
      </c>
      <c r="C6">
        <v>-1</v>
      </c>
      <c r="D6">
        <v>0</v>
      </c>
      <c r="E6">
        <v>9</v>
      </c>
      <c r="F6">
        <v>1.07081986949468</v>
      </c>
      <c r="G6">
        <v>0</v>
      </c>
      <c r="H6">
        <v>699839150764272</v>
      </c>
      <c r="I6">
        <v>0</v>
      </c>
      <c r="J6">
        <v>0</v>
      </c>
      <c r="K6">
        <v>1</v>
      </c>
      <c r="L6">
        <v>1</v>
      </c>
      <c r="M6">
        <v>1</v>
      </c>
      <c r="N6">
        <v>1</v>
      </c>
      <c r="O6" t="s">
        <v>31</v>
      </c>
      <c r="P6" s="2" t="s">
        <v>32</v>
      </c>
      <c r="Q6" t="s">
        <v>33</v>
      </c>
      <c r="R6">
        <v>12628640406</v>
      </c>
      <c r="S6">
        <v>1</v>
      </c>
      <c r="T6">
        <v>1</v>
      </c>
      <c r="U6">
        <v>4605.5</v>
      </c>
      <c r="V6">
        <v>1</v>
      </c>
      <c r="W6">
        <v>1</v>
      </c>
      <c r="X6">
        <v>5.67709344E+17</v>
      </c>
      <c r="Y6" s="1">
        <v>45126.662777777776</v>
      </c>
      <c r="Z6" t="s">
        <v>29</v>
      </c>
      <c r="AA6" t="s">
        <v>34</v>
      </c>
      <c r="AB6">
        <v>1</v>
      </c>
    </row>
    <row r="7" spans="1:28" x14ac:dyDescent="0.2">
      <c r="A7">
        <v>5</v>
      </c>
      <c r="B7">
        <v>3</v>
      </c>
      <c r="C7">
        <v>-1</v>
      </c>
      <c r="D7">
        <v>0</v>
      </c>
      <c r="E7">
        <v>9</v>
      </c>
      <c r="F7">
        <v>1.5687047185043099</v>
      </c>
      <c r="G7">
        <v>0</v>
      </c>
      <c r="H7">
        <v>699839150764272</v>
      </c>
      <c r="I7">
        <v>0</v>
      </c>
      <c r="J7">
        <v>0</v>
      </c>
      <c r="K7">
        <v>1</v>
      </c>
      <c r="L7">
        <v>1</v>
      </c>
      <c r="M7">
        <v>1</v>
      </c>
      <c r="N7">
        <v>1</v>
      </c>
      <c r="O7" t="s">
        <v>31</v>
      </c>
      <c r="P7" s="2" t="s">
        <v>32</v>
      </c>
      <c r="Q7" t="s">
        <v>35</v>
      </c>
      <c r="R7">
        <v>12628640408</v>
      </c>
      <c r="S7">
        <v>0</v>
      </c>
      <c r="T7">
        <v>0</v>
      </c>
      <c r="U7">
        <v>4604.5</v>
      </c>
      <c r="V7">
        <v>1</v>
      </c>
      <c r="W7">
        <v>1</v>
      </c>
      <c r="X7">
        <v>5.67709344E+17</v>
      </c>
      <c r="Y7" s="1">
        <v>45126.664201388892</v>
      </c>
      <c r="Z7" t="s">
        <v>29</v>
      </c>
      <c r="AA7" t="s">
        <v>34</v>
      </c>
      <c r="AB7">
        <v>1</v>
      </c>
    </row>
    <row r="8" spans="1:28" x14ac:dyDescent="0.2">
      <c r="A8">
        <v>6</v>
      </c>
      <c r="B8">
        <v>3</v>
      </c>
      <c r="C8">
        <v>-1</v>
      </c>
      <c r="D8">
        <v>0</v>
      </c>
      <c r="E8">
        <v>9</v>
      </c>
      <c r="F8">
        <v>9.8134980797553395E-2</v>
      </c>
      <c r="G8">
        <v>0</v>
      </c>
      <c r="H8">
        <v>699839150764272</v>
      </c>
      <c r="I8">
        <v>1</v>
      </c>
      <c r="J8">
        <v>1</v>
      </c>
      <c r="K8">
        <v>0</v>
      </c>
      <c r="L8">
        <v>0</v>
      </c>
      <c r="M8">
        <v>1</v>
      </c>
      <c r="N8">
        <v>0</v>
      </c>
      <c r="O8">
        <v>4583.75</v>
      </c>
      <c r="P8">
        <v>4581</v>
      </c>
      <c r="Q8" t="s">
        <v>28</v>
      </c>
      <c r="R8">
        <v>12628640489</v>
      </c>
      <c r="S8">
        <v>2</v>
      </c>
      <c r="T8">
        <v>2</v>
      </c>
      <c r="U8">
        <v>4582.5</v>
      </c>
      <c r="V8">
        <v>2</v>
      </c>
      <c r="W8">
        <v>1</v>
      </c>
      <c r="X8">
        <v>5.67709344E+17</v>
      </c>
      <c r="Y8" s="1">
        <v>45133.70684027778</v>
      </c>
      <c r="Z8" t="s">
        <v>29</v>
      </c>
      <c r="AA8" t="s">
        <v>30</v>
      </c>
      <c r="AB8">
        <v>2</v>
      </c>
    </row>
    <row r="9" spans="1:28" x14ac:dyDescent="0.2">
      <c r="A9">
        <v>7</v>
      </c>
      <c r="B9">
        <v>3</v>
      </c>
      <c r="C9">
        <v>-1</v>
      </c>
      <c r="D9">
        <v>0</v>
      </c>
      <c r="E9">
        <v>9</v>
      </c>
      <c r="F9">
        <v>0.63125360901059002</v>
      </c>
      <c r="G9">
        <v>0</v>
      </c>
      <c r="H9">
        <v>699839150764272</v>
      </c>
      <c r="I9">
        <v>0</v>
      </c>
      <c r="J9">
        <v>0</v>
      </c>
      <c r="K9">
        <v>1</v>
      </c>
      <c r="L9">
        <v>1</v>
      </c>
      <c r="M9">
        <v>1</v>
      </c>
      <c r="N9">
        <v>1</v>
      </c>
      <c r="O9" t="s">
        <v>31</v>
      </c>
      <c r="P9" s="2" t="s">
        <v>32</v>
      </c>
      <c r="Q9" t="s">
        <v>33</v>
      </c>
      <c r="R9">
        <v>12628640561</v>
      </c>
      <c r="S9">
        <v>1</v>
      </c>
      <c r="T9">
        <v>1</v>
      </c>
      <c r="U9">
        <v>4583.5</v>
      </c>
      <c r="V9">
        <v>1</v>
      </c>
      <c r="W9">
        <v>1</v>
      </c>
      <c r="X9">
        <v>5.67709344E+17</v>
      </c>
      <c r="Y9" s="1">
        <v>45133.710543981484</v>
      </c>
      <c r="Z9" t="s">
        <v>29</v>
      </c>
      <c r="AA9" t="s">
        <v>34</v>
      </c>
      <c r="AB9">
        <v>2</v>
      </c>
    </row>
    <row r="10" spans="1:28" x14ac:dyDescent="0.2">
      <c r="A10">
        <v>8</v>
      </c>
      <c r="B10">
        <v>3</v>
      </c>
      <c r="C10">
        <v>-1</v>
      </c>
      <c r="D10">
        <v>0</v>
      </c>
      <c r="E10">
        <v>9</v>
      </c>
      <c r="F10">
        <v>1.22019305336096</v>
      </c>
      <c r="G10">
        <v>0</v>
      </c>
      <c r="H10">
        <v>699839150764272</v>
      </c>
      <c r="I10">
        <v>0</v>
      </c>
      <c r="J10">
        <v>0</v>
      </c>
      <c r="K10">
        <v>1</v>
      </c>
      <c r="L10">
        <v>1</v>
      </c>
      <c r="M10">
        <v>1</v>
      </c>
      <c r="N10">
        <v>1</v>
      </c>
      <c r="O10" t="s">
        <v>31</v>
      </c>
      <c r="P10" s="2" t="s">
        <v>32</v>
      </c>
      <c r="Q10" t="s">
        <v>35</v>
      </c>
      <c r="R10">
        <v>12628640559</v>
      </c>
      <c r="S10">
        <v>0</v>
      </c>
      <c r="T10">
        <v>0</v>
      </c>
      <c r="U10">
        <v>4582.25</v>
      </c>
      <c r="V10">
        <v>1</v>
      </c>
      <c r="W10">
        <v>1</v>
      </c>
      <c r="X10">
        <v>5.67709344E+17</v>
      </c>
      <c r="Y10" s="1">
        <v>45133.724097222221</v>
      </c>
      <c r="Z10" t="s">
        <v>29</v>
      </c>
      <c r="AA10" t="s">
        <v>34</v>
      </c>
      <c r="AB10">
        <v>2</v>
      </c>
    </row>
    <row r="11" spans="1:28" x14ac:dyDescent="0.2">
      <c r="A11">
        <v>9</v>
      </c>
      <c r="B11">
        <v>3</v>
      </c>
      <c r="C11">
        <v>-1</v>
      </c>
      <c r="D11">
        <v>0</v>
      </c>
      <c r="E11">
        <v>9</v>
      </c>
      <c r="F11" t="s">
        <v>36</v>
      </c>
      <c r="G11">
        <v>0</v>
      </c>
      <c r="H11">
        <v>699839150764273</v>
      </c>
      <c r="I11">
        <v>1</v>
      </c>
      <c r="J11">
        <v>0</v>
      </c>
      <c r="K11">
        <v>0</v>
      </c>
      <c r="L11">
        <v>0</v>
      </c>
      <c r="M11">
        <v>1</v>
      </c>
      <c r="N11">
        <v>1</v>
      </c>
      <c r="O11">
        <v>4517.25</v>
      </c>
      <c r="P11">
        <v>4515.75</v>
      </c>
      <c r="Q11" t="s">
        <v>28</v>
      </c>
      <c r="R11">
        <v>19736080004</v>
      </c>
      <c r="S11">
        <v>-2</v>
      </c>
      <c r="T11">
        <v>0</v>
      </c>
      <c r="U11">
        <v>4516.75</v>
      </c>
      <c r="V11">
        <v>2</v>
      </c>
      <c r="W11">
        <v>1</v>
      </c>
      <c r="X11">
        <v>5.67709344E+17</v>
      </c>
      <c r="Y11" s="1">
        <v>45184.704930555556</v>
      </c>
      <c r="Z11" t="s">
        <v>29</v>
      </c>
      <c r="AA11" t="s">
        <v>34</v>
      </c>
      <c r="AB11">
        <v>3</v>
      </c>
    </row>
    <row r="12" spans="1:28" x14ac:dyDescent="0.2">
      <c r="A12">
        <v>10</v>
      </c>
      <c r="B12">
        <v>3</v>
      </c>
      <c r="C12">
        <v>-1</v>
      </c>
      <c r="D12">
        <v>0</v>
      </c>
      <c r="E12">
        <v>9</v>
      </c>
      <c r="F12" t="s">
        <v>37</v>
      </c>
      <c r="G12">
        <v>0</v>
      </c>
      <c r="H12">
        <v>699839150764273</v>
      </c>
      <c r="I12">
        <v>0</v>
      </c>
      <c r="J12">
        <v>0</v>
      </c>
      <c r="K12">
        <v>1</v>
      </c>
      <c r="L12">
        <v>0</v>
      </c>
      <c r="M12">
        <v>1</v>
      </c>
      <c r="N12">
        <v>0</v>
      </c>
      <c r="O12" t="s">
        <v>31</v>
      </c>
      <c r="P12" s="2" t="s">
        <v>32</v>
      </c>
      <c r="Q12" t="s">
        <v>33</v>
      </c>
      <c r="R12">
        <v>19736080060</v>
      </c>
      <c r="S12">
        <v>-1</v>
      </c>
      <c r="T12">
        <v>0</v>
      </c>
      <c r="U12">
        <v>4515.75</v>
      </c>
      <c r="V12">
        <v>1</v>
      </c>
      <c r="W12">
        <v>1</v>
      </c>
      <c r="X12">
        <v>5.67709344E+17</v>
      </c>
      <c r="Y12" s="1">
        <v>45184.705775462964</v>
      </c>
      <c r="Z12" t="s">
        <v>29</v>
      </c>
      <c r="AA12" t="s">
        <v>30</v>
      </c>
      <c r="AB12">
        <v>3</v>
      </c>
    </row>
    <row r="13" spans="1:28" x14ac:dyDescent="0.2">
      <c r="A13">
        <v>11</v>
      </c>
      <c r="B13">
        <v>3</v>
      </c>
      <c r="C13">
        <v>-1</v>
      </c>
      <c r="D13">
        <v>0</v>
      </c>
      <c r="E13">
        <v>9</v>
      </c>
      <c r="F13" t="s">
        <v>38</v>
      </c>
      <c r="G13">
        <v>0</v>
      </c>
      <c r="H13">
        <v>699839150764273</v>
      </c>
      <c r="I13">
        <v>0</v>
      </c>
      <c r="J13">
        <v>0</v>
      </c>
      <c r="K13">
        <v>1</v>
      </c>
      <c r="L13">
        <v>0</v>
      </c>
      <c r="M13">
        <v>1</v>
      </c>
      <c r="N13">
        <v>0</v>
      </c>
      <c r="O13" t="s">
        <v>31</v>
      </c>
      <c r="P13" s="2" t="s">
        <v>32</v>
      </c>
      <c r="Q13" t="s">
        <v>35</v>
      </c>
      <c r="R13">
        <v>19736080064</v>
      </c>
      <c r="S13">
        <v>0</v>
      </c>
      <c r="T13">
        <v>0</v>
      </c>
      <c r="U13">
        <v>4516.75</v>
      </c>
      <c r="V13">
        <v>1</v>
      </c>
      <c r="W13">
        <v>1</v>
      </c>
      <c r="X13">
        <v>5.67709344E+17</v>
      </c>
      <c r="Y13" s="1">
        <v>45184.707291666666</v>
      </c>
      <c r="Z13" t="s">
        <v>29</v>
      </c>
      <c r="AA13" t="s">
        <v>30</v>
      </c>
      <c r="AB13">
        <v>3</v>
      </c>
    </row>
    <row r="14" spans="1:28" x14ac:dyDescent="0.2">
      <c r="A14">
        <v>12</v>
      </c>
      <c r="B14">
        <v>3</v>
      </c>
      <c r="C14">
        <v>-1</v>
      </c>
      <c r="D14">
        <v>0</v>
      </c>
      <c r="E14">
        <v>9</v>
      </c>
      <c r="F14" t="s">
        <v>39</v>
      </c>
      <c r="G14">
        <v>0</v>
      </c>
      <c r="H14">
        <v>699839150764273</v>
      </c>
      <c r="I14">
        <v>1</v>
      </c>
      <c r="J14">
        <v>0</v>
      </c>
      <c r="K14">
        <v>0</v>
      </c>
      <c r="L14">
        <v>0</v>
      </c>
      <c r="M14">
        <v>1</v>
      </c>
      <c r="N14">
        <v>1</v>
      </c>
      <c r="O14">
        <v>4515</v>
      </c>
      <c r="P14">
        <v>4508.75</v>
      </c>
      <c r="Q14" t="s">
        <v>28</v>
      </c>
      <c r="R14">
        <v>19736080119</v>
      </c>
      <c r="S14">
        <v>-2</v>
      </c>
      <c r="T14">
        <v>0</v>
      </c>
      <c r="U14">
        <v>4514.25</v>
      </c>
      <c r="V14">
        <v>2</v>
      </c>
      <c r="W14">
        <v>1</v>
      </c>
      <c r="X14">
        <v>5.67709344E+17</v>
      </c>
      <c r="Y14" s="1">
        <v>45184.709641203706</v>
      </c>
      <c r="Z14" t="s">
        <v>29</v>
      </c>
      <c r="AA14" t="s">
        <v>34</v>
      </c>
      <c r="AB14">
        <v>4</v>
      </c>
    </row>
    <row r="15" spans="1:28" x14ac:dyDescent="0.2">
      <c r="A15">
        <v>13</v>
      </c>
      <c r="B15">
        <v>3</v>
      </c>
      <c r="C15">
        <v>-1</v>
      </c>
      <c r="D15">
        <v>0</v>
      </c>
      <c r="E15">
        <v>9</v>
      </c>
      <c r="F15" t="s">
        <v>40</v>
      </c>
      <c r="G15">
        <v>0</v>
      </c>
      <c r="H15">
        <v>699839150764273</v>
      </c>
      <c r="I15">
        <v>0</v>
      </c>
      <c r="J15">
        <v>0</v>
      </c>
      <c r="K15">
        <v>1</v>
      </c>
      <c r="L15">
        <v>0</v>
      </c>
      <c r="M15">
        <v>1</v>
      </c>
      <c r="N15">
        <v>0</v>
      </c>
      <c r="O15" t="s">
        <v>31</v>
      </c>
      <c r="P15" s="2" t="s">
        <v>32</v>
      </c>
      <c r="Q15" t="s">
        <v>33</v>
      </c>
      <c r="R15">
        <v>19736080141</v>
      </c>
      <c r="S15">
        <v>-1</v>
      </c>
      <c r="T15">
        <v>0</v>
      </c>
      <c r="U15">
        <v>4513.25</v>
      </c>
      <c r="V15">
        <v>1</v>
      </c>
      <c r="W15">
        <v>1</v>
      </c>
      <c r="X15">
        <v>5.67709344E+17</v>
      </c>
      <c r="Y15" s="1">
        <v>45184.710555555554</v>
      </c>
      <c r="Z15" t="s">
        <v>29</v>
      </c>
      <c r="AA15" t="s">
        <v>30</v>
      </c>
      <c r="AB15">
        <v>4</v>
      </c>
    </row>
    <row r="16" spans="1:28" x14ac:dyDescent="0.2">
      <c r="A16">
        <v>14</v>
      </c>
      <c r="B16">
        <v>3</v>
      </c>
      <c r="C16">
        <v>-1</v>
      </c>
      <c r="D16">
        <v>0</v>
      </c>
      <c r="E16">
        <v>9</v>
      </c>
      <c r="F16" t="s">
        <v>41</v>
      </c>
      <c r="G16">
        <v>0</v>
      </c>
      <c r="H16">
        <v>699839150764273</v>
      </c>
      <c r="I16">
        <v>0</v>
      </c>
      <c r="J16">
        <v>0</v>
      </c>
      <c r="K16">
        <v>1</v>
      </c>
      <c r="L16">
        <v>0</v>
      </c>
      <c r="M16">
        <v>1</v>
      </c>
      <c r="N16">
        <v>0</v>
      </c>
      <c r="O16" t="s">
        <v>31</v>
      </c>
      <c r="P16" s="2" t="s">
        <v>32</v>
      </c>
      <c r="Q16" t="s">
        <v>42</v>
      </c>
      <c r="R16">
        <v>19736080221</v>
      </c>
      <c r="S16">
        <v>0</v>
      </c>
      <c r="T16">
        <v>0</v>
      </c>
      <c r="U16">
        <v>4509.75</v>
      </c>
      <c r="V16">
        <v>1</v>
      </c>
      <c r="W16">
        <v>1</v>
      </c>
      <c r="X16">
        <v>5.67709344E+17</v>
      </c>
      <c r="Y16" s="1">
        <v>45184.714039351849</v>
      </c>
      <c r="Z16" t="s">
        <v>29</v>
      </c>
      <c r="AA16" t="s">
        <v>30</v>
      </c>
      <c r="AB16">
        <v>4</v>
      </c>
    </row>
    <row r="17" spans="1:28" x14ac:dyDescent="0.2">
      <c r="A17">
        <v>21</v>
      </c>
      <c r="B17">
        <v>3</v>
      </c>
      <c r="C17">
        <v>-1</v>
      </c>
      <c r="D17">
        <v>0</v>
      </c>
      <c r="E17">
        <v>9</v>
      </c>
      <c r="F17" t="s">
        <v>43</v>
      </c>
      <c r="G17">
        <v>0</v>
      </c>
      <c r="H17">
        <v>699839150764273</v>
      </c>
      <c r="I17">
        <v>1</v>
      </c>
      <c r="J17">
        <v>0</v>
      </c>
      <c r="K17">
        <v>0</v>
      </c>
      <c r="L17">
        <v>0</v>
      </c>
      <c r="M17">
        <v>1</v>
      </c>
      <c r="N17">
        <v>1</v>
      </c>
      <c r="O17">
        <v>4501</v>
      </c>
      <c r="P17">
        <v>4499.25</v>
      </c>
      <c r="Q17" t="s">
        <v>28</v>
      </c>
      <c r="R17">
        <v>19736080246</v>
      </c>
      <c r="S17">
        <v>-2</v>
      </c>
      <c r="T17">
        <v>0</v>
      </c>
      <c r="U17">
        <v>4500.5</v>
      </c>
      <c r="V17">
        <v>2</v>
      </c>
      <c r="W17">
        <v>1</v>
      </c>
      <c r="X17">
        <v>5.67709344E+17</v>
      </c>
      <c r="Y17" s="1">
        <v>45184.756724537037</v>
      </c>
      <c r="Z17" t="s">
        <v>29</v>
      </c>
      <c r="AA17" t="s">
        <v>34</v>
      </c>
      <c r="AB17">
        <v>5</v>
      </c>
    </row>
    <row r="18" spans="1:28" x14ac:dyDescent="0.2">
      <c r="A18">
        <v>22</v>
      </c>
      <c r="B18">
        <v>3</v>
      </c>
      <c r="C18">
        <v>-1</v>
      </c>
      <c r="D18">
        <v>0</v>
      </c>
      <c r="E18">
        <v>9</v>
      </c>
      <c r="F18" t="s">
        <v>44</v>
      </c>
      <c r="G18">
        <v>0</v>
      </c>
      <c r="H18">
        <v>699839150764273</v>
      </c>
      <c r="I18">
        <v>0</v>
      </c>
      <c r="J18">
        <v>0</v>
      </c>
      <c r="K18">
        <v>1</v>
      </c>
      <c r="L18">
        <v>0</v>
      </c>
      <c r="M18">
        <v>1</v>
      </c>
      <c r="N18">
        <v>0</v>
      </c>
      <c r="O18" t="s">
        <v>31</v>
      </c>
      <c r="P18" s="2" t="s">
        <v>32</v>
      </c>
      <c r="Q18" t="s">
        <v>33</v>
      </c>
      <c r="R18">
        <v>19736080262</v>
      </c>
      <c r="S18">
        <v>-1</v>
      </c>
      <c r="T18">
        <v>0</v>
      </c>
      <c r="U18">
        <v>4499.5</v>
      </c>
      <c r="V18">
        <v>1</v>
      </c>
      <c r="W18">
        <v>1</v>
      </c>
      <c r="X18">
        <v>5.67709344E+17</v>
      </c>
      <c r="Y18" s="1">
        <v>45184.756956018522</v>
      </c>
      <c r="Z18" t="s">
        <v>29</v>
      </c>
      <c r="AA18" t="s">
        <v>30</v>
      </c>
      <c r="AB18">
        <v>5</v>
      </c>
    </row>
    <row r="19" spans="1:28" x14ac:dyDescent="0.2">
      <c r="A19">
        <v>23</v>
      </c>
      <c r="B19">
        <v>3</v>
      </c>
      <c r="C19">
        <v>-1</v>
      </c>
      <c r="D19">
        <v>0</v>
      </c>
      <c r="E19">
        <v>9</v>
      </c>
      <c r="F19" t="s">
        <v>45</v>
      </c>
      <c r="G19">
        <v>0</v>
      </c>
      <c r="H19">
        <v>699839150764273</v>
      </c>
      <c r="I19">
        <v>0</v>
      </c>
      <c r="J19">
        <v>0</v>
      </c>
      <c r="K19">
        <v>1</v>
      </c>
      <c r="L19">
        <v>0</v>
      </c>
      <c r="M19">
        <v>1</v>
      </c>
      <c r="N19">
        <v>0</v>
      </c>
      <c r="O19" t="s">
        <v>31</v>
      </c>
      <c r="P19" s="2" t="s">
        <v>32</v>
      </c>
      <c r="Q19" t="s">
        <v>35</v>
      </c>
      <c r="R19">
        <v>19736080266</v>
      </c>
      <c r="S19">
        <v>0</v>
      </c>
      <c r="T19">
        <v>0</v>
      </c>
      <c r="U19">
        <v>4500.5</v>
      </c>
      <c r="V19">
        <v>1</v>
      </c>
      <c r="W19">
        <v>1</v>
      </c>
      <c r="X19">
        <v>5.67709344E+17</v>
      </c>
      <c r="Y19" s="1">
        <v>45184.75712962963</v>
      </c>
      <c r="Z19" t="s">
        <v>29</v>
      </c>
      <c r="AA19" t="s">
        <v>30</v>
      </c>
      <c r="AB19">
        <v>5</v>
      </c>
    </row>
    <row r="20" spans="1:28" x14ac:dyDescent="0.2">
      <c r="A20">
        <v>24</v>
      </c>
      <c r="B20">
        <v>3</v>
      </c>
      <c r="C20">
        <v>-1</v>
      </c>
      <c r="D20">
        <v>0</v>
      </c>
      <c r="E20">
        <v>9</v>
      </c>
      <c r="F20" t="s">
        <v>46</v>
      </c>
      <c r="G20">
        <v>0</v>
      </c>
      <c r="H20">
        <v>699839150764273</v>
      </c>
      <c r="I20">
        <v>1</v>
      </c>
      <c r="J20">
        <v>1</v>
      </c>
      <c r="K20">
        <v>0</v>
      </c>
      <c r="L20">
        <v>0</v>
      </c>
      <c r="M20">
        <v>1</v>
      </c>
      <c r="N20">
        <v>1</v>
      </c>
      <c r="O20">
        <v>4503.75</v>
      </c>
      <c r="P20">
        <v>4499.25</v>
      </c>
      <c r="Q20" t="s">
        <v>28</v>
      </c>
      <c r="R20">
        <v>19736080334</v>
      </c>
      <c r="S20">
        <v>-2</v>
      </c>
      <c r="T20">
        <v>-2</v>
      </c>
      <c r="U20">
        <v>4502.75</v>
      </c>
      <c r="V20">
        <v>2</v>
      </c>
      <c r="W20">
        <v>1</v>
      </c>
      <c r="X20">
        <v>5.67709344E+17</v>
      </c>
      <c r="Y20" s="1">
        <v>45184.814166666663</v>
      </c>
      <c r="Z20" t="s">
        <v>29</v>
      </c>
      <c r="AA20" t="s">
        <v>34</v>
      </c>
      <c r="AB20">
        <v>6</v>
      </c>
    </row>
    <row r="21" spans="1:28" x14ac:dyDescent="0.2">
      <c r="A21">
        <v>25</v>
      </c>
      <c r="B21">
        <v>3</v>
      </c>
      <c r="C21">
        <v>-1</v>
      </c>
      <c r="D21">
        <v>0</v>
      </c>
      <c r="E21">
        <v>9</v>
      </c>
      <c r="F21" t="s">
        <v>47</v>
      </c>
      <c r="G21">
        <v>0</v>
      </c>
      <c r="H21">
        <v>699839150764273</v>
      </c>
      <c r="I21">
        <v>0</v>
      </c>
      <c r="J21">
        <v>0</v>
      </c>
      <c r="K21">
        <v>1</v>
      </c>
      <c r="L21">
        <v>1</v>
      </c>
      <c r="M21">
        <v>1</v>
      </c>
      <c r="N21">
        <v>0</v>
      </c>
      <c r="O21" t="s">
        <v>31</v>
      </c>
      <c r="P21" s="2" t="s">
        <v>32</v>
      </c>
      <c r="Q21" t="s">
        <v>33</v>
      </c>
      <c r="R21">
        <v>19736080354</v>
      </c>
      <c r="S21">
        <v>-1</v>
      </c>
      <c r="T21">
        <v>-1</v>
      </c>
      <c r="U21">
        <v>4501.75</v>
      </c>
      <c r="V21">
        <v>1</v>
      </c>
      <c r="W21">
        <v>1</v>
      </c>
      <c r="X21">
        <v>5.67709344E+17</v>
      </c>
      <c r="Y21" s="1">
        <v>45184.814976851849</v>
      </c>
      <c r="Z21" t="s">
        <v>29</v>
      </c>
      <c r="AA21" t="s">
        <v>30</v>
      </c>
      <c r="AB21">
        <v>6</v>
      </c>
    </row>
    <row r="22" spans="1:28" x14ac:dyDescent="0.2">
      <c r="A22">
        <v>26</v>
      </c>
      <c r="B22">
        <v>3</v>
      </c>
      <c r="C22">
        <v>-1</v>
      </c>
      <c r="D22">
        <v>0</v>
      </c>
      <c r="E22">
        <v>9</v>
      </c>
      <c r="F22" t="s">
        <v>48</v>
      </c>
      <c r="G22">
        <v>0</v>
      </c>
      <c r="H22">
        <v>699839150764273</v>
      </c>
      <c r="I22">
        <v>0</v>
      </c>
      <c r="J22">
        <v>0</v>
      </c>
      <c r="K22">
        <v>1</v>
      </c>
      <c r="L22">
        <v>0</v>
      </c>
      <c r="M22">
        <v>1</v>
      </c>
      <c r="N22">
        <v>0</v>
      </c>
      <c r="O22" t="s">
        <v>31</v>
      </c>
      <c r="P22" s="2" t="s">
        <v>32</v>
      </c>
      <c r="Q22" t="s">
        <v>42</v>
      </c>
      <c r="R22">
        <v>19736080420</v>
      </c>
      <c r="S22">
        <v>0</v>
      </c>
      <c r="T22">
        <v>0</v>
      </c>
      <c r="U22">
        <v>4499.75</v>
      </c>
      <c r="V22">
        <v>1</v>
      </c>
      <c r="W22">
        <v>1</v>
      </c>
      <c r="X22">
        <v>5.67709344E+17</v>
      </c>
      <c r="Y22" s="1">
        <v>45184.818645833337</v>
      </c>
      <c r="Z22" t="s">
        <v>29</v>
      </c>
      <c r="AA22" t="s">
        <v>30</v>
      </c>
      <c r="AB22">
        <v>6</v>
      </c>
    </row>
    <row r="23" spans="1:28" x14ac:dyDescent="0.2">
      <c r="A23">
        <v>38</v>
      </c>
      <c r="B23">
        <v>3</v>
      </c>
      <c r="C23">
        <v>-1</v>
      </c>
      <c r="D23">
        <v>0</v>
      </c>
      <c r="E23">
        <v>9</v>
      </c>
      <c r="F23" t="s">
        <v>49</v>
      </c>
      <c r="G23">
        <v>0</v>
      </c>
      <c r="H23">
        <v>699839150764273</v>
      </c>
      <c r="I23">
        <v>1</v>
      </c>
      <c r="J23">
        <v>1</v>
      </c>
      <c r="K23">
        <v>0</v>
      </c>
      <c r="L23">
        <v>0</v>
      </c>
      <c r="M23">
        <v>1</v>
      </c>
      <c r="N23">
        <v>0</v>
      </c>
      <c r="O23">
        <v>4500.5</v>
      </c>
      <c r="P23">
        <v>4498.5</v>
      </c>
      <c r="Q23" t="s">
        <v>28</v>
      </c>
      <c r="R23">
        <v>19736080436</v>
      </c>
      <c r="S23">
        <v>2</v>
      </c>
      <c r="T23">
        <v>2</v>
      </c>
      <c r="U23">
        <v>4499.5</v>
      </c>
      <c r="V23">
        <v>2</v>
      </c>
      <c r="W23">
        <v>1</v>
      </c>
      <c r="X23">
        <v>5.67709344E+17</v>
      </c>
      <c r="Y23" s="1">
        <v>45189.661898148152</v>
      </c>
      <c r="Z23" t="s">
        <v>29</v>
      </c>
      <c r="AA23" t="s">
        <v>30</v>
      </c>
      <c r="AB23">
        <v>7</v>
      </c>
    </row>
    <row r="24" spans="1:28" x14ac:dyDescent="0.2">
      <c r="A24">
        <v>39</v>
      </c>
      <c r="B24">
        <v>3</v>
      </c>
      <c r="C24">
        <v>-1</v>
      </c>
      <c r="D24">
        <v>0</v>
      </c>
      <c r="E24">
        <v>9</v>
      </c>
      <c r="F24" t="s">
        <v>50</v>
      </c>
      <c r="G24">
        <v>0</v>
      </c>
      <c r="H24">
        <v>699839150764273</v>
      </c>
      <c r="I24">
        <v>0</v>
      </c>
      <c r="J24">
        <v>0</v>
      </c>
      <c r="K24">
        <v>1</v>
      </c>
      <c r="L24">
        <v>1</v>
      </c>
      <c r="M24">
        <v>1</v>
      </c>
      <c r="N24">
        <v>1</v>
      </c>
      <c r="O24" t="s">
        <v>31</v>
      </c>
      <c r="P24" s="2" t="s">
        <v>32</v>
      </c>
      <c r="Q24" t="s">
        <v>33</v>
      </c>
      <c r="R24">
        <v>19736080466</v>
      </c>
      <c r="S24">
        <v>1</v>
      </c>
      <c r="T24">
        <v>1</v>
      </c>
      <c r="U24">
        <v>4500.5</v>
      </c>
      <c r="V24">
        <v>1</v>
      </c>
      <c r="W24">
        <v>1</v>
      </c>
      <c r="X24">
        <v>5.67709344E+17</v>
      </c>
      <c r="Y24" s="1">
        <v>45189.666631944441</v>
      </c>
      <c r="Z24" t="s">
        <v>29</v>
      </c>
      <c r="AA24" t="s">
        <v>34</v>
      </c>
      <c r="AB24">
        <v>7</v>
      </c>
    </row>
    <row r="25" spans="1:28" x14ac:dyDescent="0.2">
      <c r="A25">
        <v>40</v>
      </c>
      <c r="B25">
        <v>3</v>
      </c>
      <c r="C25">
        <v>-1</v>
      </c>
      <c r="D25">
        <v>0</v>
      </c>
      <c r="E25">
        <v>9</v>
      </c>
      <c r="F25" t="s">
        <v>51</v>
      </c>
      <c r="G25">
        <v>0</v>
      </c>
      <c r="H25">
        <v>699839150764273</v>
      </c>
      <c r="I25">
        <v>0</v>
      </c>
      <c r="J25">
        <v>0</v>
      </c>
      <c r="K25">
        <v>1</v>
      </c>
      <c r="L25">
        <v>1</v>
      </c>
      <c r="M25">
        <v>1</v>
      </c>
      <c r="N25">
        <v>1</v>
      </c>
      <c r="O25" t="s">
        <v>31</v>
      </c>
      <c r="P25" s="2" t="s">
        <v>32</v>
      </c>
      <c r="Q25" t="s">
        <v>35</v>
      </c>
      <c r="R25">
        <v>19736080468</v>
      </c>
      <c r="S25">
        <v>0</v>
      </c>
      <c r="T25">
        <v>0</v>
      </c>
      <c r="U25">
        <v>4499.5</v>
      </c>
      <c r="V25">
        <v>1</v>
      </c>
      <c r="W25">
        <v>1</v>
      </c>
      <c r="X25">
        <v>5.67709344E+17</v>
      </c>
      <c r="Y25" s="1">
        <v>45189.667268518519</v>
      </c>
      <c r="Z25" t="s">
        <v>29</v>
      </c>
      <c r="AA25" t="s">
        <v>34</v>
      </c>
      <c r="AB25">
        <v>7</v>
      </c>
    </row>
    <row r="26" spans="1:28" x14ac:dyDescent="0.2">
      <c r="A26">
        <v>41</v>
      </c>
      <c r="B26">
        <v>3</v>
      </c>
      <c r="C26">
        <v>-1</v>
      </c>
      <c r="D26">
        <v>0</v>
      </c>
      <c r="E26">
        <v>9</v>
      </c>
      <c r="F26" t="s">
        <v>52</v>
      </c>
      <c r="G26">
        <v>0</v>
      </c>
      <c r="H26">
        <v>699839150764273</v>
      </c>
      <c r="I26">
        <v>1</v>
      </c>
      <c r="J26">
        <v>1</v>
      </c>
      <c r="K26">
        <v>0</v>
      </c>
      <c r="L26">
        <v>0</v>
      </c>
      <c r="M26">
        <v>1</v>
      </c>
      <c r="N26">
        <v>1</v>
      </c>
      <c r="O26">
        <v>4499.5</v>
      </c>
      <c r="P26">
        <v>4497.5</v>
      </c>
      <c r="Q26" t="s">
        <v>28</v>
      </c>
      <c r="R26">
        <v>19736080517</v>
      </c>
      <c r="S26">
        <v>-2</v>
      </c>
      <c r="T26">
        <v>-2</v>
      </c>
      <c r="U26">
        <v>4498.75</v>
      </c>
      <c r="V26">
        <v>2</v>
      </c>
      <c r="W26">
        <v>1</v>
      </c>
      <c r="X26">
        <v>5.67709344E+17</v>
      </c>
      <c r="Y26" s="1">
        <v>45189.682766203703</v>
      </c>
      <c r="Z26" t="s">
        <v>29</v>
      </c>
      <c r="AA26" t="s">
        <v>34</v>
      </c>
      <c r="AB26">
        <v>8</v>
      </c>
    </row>
    <row r="27" spans="1:28" x14ac:dyDescent="0.2">
      <c r="A27">
        <v>42</v>
      </c>
      <c r="B27">
        <v>3</v>
      </c>
      <c r="C27">
        <v>-1</v>
      </c>
      <c r="D27">
        <v>0</v>
      </c>
      <c r="E27">
        <v>9</v>
      </c>
      <c r="F27" t="s">
        <v>53</v>
      </c>
      <c r="G27">
        <v>0</v>
      </c>
      <c r="H27">
        <v>699839150764273</v>
      </c>
      <c r="I27">
        <v>0</v>
      </c>
      <c r="J27">
        <v>0</v>
      </c>
      <c r="K27">
        <v>1</v>
      </c>
      <c r="L27">
        <v>1</v>
      </c>
      <c r="M27">
        <v>1</v>
      </c>
      <c r="N27">
        <v>0</v>
      </c>
      <c r="O27" t="s">
        <v>31</v>
      </c>
      <c r="P27" s="2" t="s">
        <v>32</v>
      </c>
      <c r="Q27" t="s">
        <v>33</v>
      </c>
      <c r="R27">
        <v>19736080545</v>
      </c>
      <c r="S27">
        <v>-1</v>
      </c>
      <c r="T27">
        <v>-1</v>
      </c>
      <c r="U27">
        <v>4497.75</v>
      </c>
      <c r="V27">
        <v>1</v>
      </c>
      <c r="W27">
        <v>1</v>
      </c>
      <c r="X27">
        <v>5.67709344E+17</v>
      </c>
      <c r="Y27" s="1">
        <v>45189.684537037036</v>
      </c>
      <c r="Z27" t="s">
        <v>29</v>
      </c>
      <c r="AA27" t="s">
        <v>30</v>
      </c>
      <c r="AB27">
        <v>8</v>
      </c>
    </row>
    <row r="28" spans="1:28" x14ac:dyDescent="0.2">
      <c r="A28">
        <v>43</v>
      </c>
      <c r="B28">
        <v>3</v>
      </c>
      <c r="C28">
        <v>-1</v>
      </c>
      <c r="D28">
        <v>0</v>
      </c>
      <c r="E28">
        <v>9</v>
      </c>
      <c r="F28" t="s">
        <v>54</v>
      </c>
      <c r="G28">
        <v>0</v>
      </c>
      <c r="H28">
        <v>699839150764273</v>
      </c>
      <c r="I28">
        <v>0</v>
      </c>
      <c r="J28">
        <v>0</v>
      </c>
      <c r="K28">
        <v>1</v>
      </c>
      <c r="L28">
        <v>1</v>
      </c>
      <c r="M28">
        <v>1</v>
      </c>
      <c r="N28">
        <v>0</v>
      </c>
      <c r="O28" t="s">
        <v>31</v>
      </c>
      <c r="P28" s="2" t="s">
        <v>32</v>
      </c>
      <c r="Q28" t="s">
        <v>35</v>
      </c>
      <c r="R28">
        <v>19736080547</v>
      </c>
      <c r="S28">
        <v>0</v>
      </c>
      <c r="T28">
        <v>0</v>
      </c>
      <c r="U28">
        <v>4498.5</v>
      </c>
      <c r="V28">
        <v>1</v>
      </c>
      <c r="W28">
        <v>1</v>
      </c>
      <c r="X28">
        <v>5.67709344E+17</v>
      </c>
      <c r="Y28" s="1">
        <v>45189.684710648151</v>
      </c>
      <c r="Z28" t="s">
        <v>29</v>
      </c>
      <c r="AA28" t="s">
        <v>30</v>
      </c>
      <c r="AB28">
        <v>8</v>
      </c>
    </row>
    <row r="29" spans="1:28" x14ac:dyDescent="0.2">
      <c r="A29">
        <v>44</v>
      </c>
      <c r="B29">
        <v>3</v>
      </c>
      <c r="C29">
        <v>-1</v>
      </c>
      <c r="D29">
        <v>0</v>
      </c>
      <c r="E29">
        <v>9</v>
      </c>
      <c r="F29" t="s">
        <v>55</v>
      </c>
      <c r="G29">
        <v>0</v>
      </c>
      <c r="H29">
        <v>699839150764273</v>
      </c>
      <c r="I29">
        <v>1</v>
      </c>
      <c r="J29">
        <v>1</v>
      </c>
      <c r="K29">
        <v>0</v>
      </c>
      <c r="L29">
        <v>0</v>
      </c>
      <c r="M29">
        <v>1</v>
      </c>
      <c r="N29">
        <v>0</v>
      </c>
      <c r="O29">
        <v>4503</v>
      </c>
      <c r="P29">
        <v>4501</v>
      </c>
      <c r="Q29" t="s">
        <v>28</v>
      </c>
      <c r="R29">
        <v>19736080588</v>
      </c>
      <c r="S29">
        <v>1</v>
      </c>
      <c r="T29">
        <v>1</v>
      </c>
      <c r="U29">
        <v>4503</v>
      </c>
      <c r="V29">
        <v>1</v>
      </c>
      <c r="W29">
        <v>1</v>
      </c>
      <c r="X29">
        <v>5.67709344E+17</v>
      </c>
      <c r="Y29" s="1">
        <v>45189.70648148148</v>
      </c>
      <c r="Z29" t="s">
        <v>29</v>
      </c>
      <c r="AA29" t="s">
        <v>30</v>
      </c>
      <c r="AB29">
        <v>9</v>
      </c>
    </row>
    <row r="30" spans="1:28" x14ac:dyDescent="0.2">
      <c r="A30">
        <v>45</v>
      </c>
      <c r="B30">
        <v>3</v>
      </c>
      <c r="C30">
        <v>-1</v>
      </c>
      <c r="D30">
        <v>0</v>
      </c>
      <c r="E30">
        <v>9</v>
      </c>
      <c r="F30" t="s">
        <v>56</v>
      </c>
      <c r="G30">
        <v>0</v>
      </c>
      <c r="H30">
        <v>699839150764273</v>
      </c>
      <c r="I30">
        <v>0</v>
      </c>
      <c r="J30">
        <v>0</v>
      </c>
      <c r="K30">
        <v>1</v>
      </c>
      <c r="L30">
        <v>1</v>
      </c>
      <c r="M30">
        <v>1</v>
      </c>
      <c r="N30">
        <v>1</v>
      </c>
      <c r="O30" t="s">
        <v>31</v>
      </c>
      <c r="P30" s="2" t="s">
        <v>32</v>
      </c>
      <c r="Q30" t="s">
        <v>57</v>
      </c>
      <c r="R30">
        <v>19736080597</v>
      </c>
      <c r="S30">
        <v>0</v>
      </c>
      <c r="T30">
        <v>0</v>
      </c>
      <c r="U30">
        <v>4500.25</v>
      </c>
      <c r="V30">
        <v>1</v>
      </c>
      <c r="W30">
        <v>1</v>
      </c>
      <c r="X30">
        <v>5.67709344E+17</v>
      </c>
      <c r="Y30" s="1">
        <v>45189.716608796298</v>
      </c>
      <c r="Z30" t="s">
        <v>29</v>
      </c>
      <c r="AA30" t="s">
        <v>34</v>
      </c>
      <c r="AB30">
        <v>9</v>
      </c>
    </row>
    <row r="31" spans="1:28" x14ac:dyDescent="0.2">
      <c r="A31">
        <v>75</v>
      </c>
      <c r="B31">
        <v>3</v>
      </c>
      <c r="C31">
        <v>-1</v>
      </c>
      <c r="D31">
        <v>0</v>
      </c>
      <c r="E31">
        <v>9</v>
      </c>
      <c r="F31" t="s">
        <v>58</v>
      </c>
      <c r="G31">
        <v>0</v>
      </c>
      <c r="H31">
        <v>699839150764273</v>
      </c>
      <c r="I31">
        <v>1</v>
      </c>
      <c r="J31">
        <v>1</v>
      </c>
      <c r="K31">
        <v>0</v>
      </c>
      <c r="L31">
        <v>0</v>
      </c>
      <c r="M31">
        <v>1</v>
      </c>
      <c r="N31">
        <v>0</v>
      </c>
      <c r="O31">
        <v>4266.5</v>
      </c>
      <c r="P31">
        <v>4262.75</v>
      </c>
      <c r="Q31" t="s">
        <v>28</v>
      </c>
      <c r="R31">
        <v>19736081271</v>
      </c>
      <c r="S31">
        <v>2</v>
      </c>
      <c r="T31">
        <v>2</v>
      </c>
      <c r="U31">
        <v>4266</v>
      </c>
      <c r="V31">
        <v>2</v>
      </c>
      <c r="W31">
        <v>1</v>
      </c>
      <c r="X31">
        <v>5.67709344E+17</v>
      </c>
      <c r="Y31" s="1">
        <v>45204.637337962966</v>
      </c>
      <c r="Z31" t="s">
        <v>29</v>
      </c>
      <c r="AA31" t="s">
        <v>30</v>
      </c>
      <c r="AB31">
        <v>10</v>
      </c>
    </row>
    <row r="32" spans="1:28" x14ac:dyDescent="0.2">
      <c r="A32">
        <v>76</v>
      </c>
      <c r="B32">
        <v>3</v>
      </c>
      <c r="C32">
        <v>-1</v>
      </c>
      <c r="D32">
        <v>0</v>
      </c>
      <c r="E32">
        <v>9</v>
      </c>
      <c r="F32" t="s">
        <v>59</v>
      </c>
      <c r="G32">
        <v>0</v>
      </c>
      <c r="H32">
        <v>699839150764273</v>
      </c>
      <c r="I32">
        <v>0</v>
      </c>
      <c r="J32">
        <v>0</v>
      </c>
      <c r="K32">
        <v>1</v>
      </c>
      <c r="L32">
        <v>1</v>
      </c>
      <c r="M32">
        <v>1</v>
      </c>
      <c r="N32">
        <v>1</v>
      </c>
      <c r="O32" t="s">
        <v>31</v>
      </c>
      <c r="P32" s="2" t="s">
        <v>32</v>
      </c>
      <c r="Q32" t="s">
        <v>35</v>
      </c>
      <c r="R32">
        <v>19736081301</v>
      </c>
      <c r="S32">
        <v>1</v>
      </c>
      <c r="T32">
        <v>1</v>
      </c>
      <c r="U32">
        <v>4262.75</v>
      </c>
      <c r="V32">
        <v>1</v>
      </c>
      <c r="W32">
        <v>1</v>
      </c>
      <c r="X32">
        <v>5.67709344E+17</v>
      </c>
      <c r="Y32" s="1">
        <v>45204.638206018521</v>
      </c>
      <c r="Z32" t="s">
        <v>29</v>
      </c>
      <c r="AA32" t="s">
        <v>34</v>
      </c>
      <c r="AB32">
        <v>10</v>
      </c>
    </row>
    <row r="33" spans="1:28" x14ac:dyDescent="0.2">
      <c r="A33">
        <v>77</v>
      </c>
      <c r="B33">
        <v>3</v>
      </c>
      <c r="C33">
        <v>-1</v>
      </c>
      <c r="D33">
        <v>0</v>
      </c>
      <c r="E33">
        <v>9</v>
      </c>
      <c r="F33" t="s">
        <v>60</v>
      </c>
      <c r="G33">
        <v>0</v>
      </c>
      <c r="H33">
        <v>699839150764273</v>
      </c>
      <c r="I33">
        <v>0</v>
      </c>
      <c r="J33">
        <v>0</v>
      </c>
      <c r="K33">
        <v>1</v>
      </c>
      <c r="L33">
        <v>1</v>
      </c>
      <c r="M33">
        <v>1</v>
      </c>
      <c r="N33">
        <v>1</v>
      </c>
      <c r="O33" t="s">
        <v>31</v>
      </c>
      <c r="P33" s="2" t="s">
        <v>32</v>
      </c>
      <c r="Q33" t="s">
        <v>57</v>
      </c>
      <c r="R33">
        <v>19736081296</v>
      </c>
      <c r="S33">
        <v>0</v>
      </c>
      <c r="T33">
        <v>0</v>
      </c>
      <c r="U33">
        <v>4262.75</v>
      </c>
      <c r="V33">
        <v>1</v>
      </c>
      <c r="W33">
        <v>1</v>
      </c>
      <c r="X33">
        <v>5.67709344E+17</v>
      </c>
      <c r="Y33" s="1">
        <v>45204.638206018521</v>
      </c>
      <c r="Z33" t="s">
        <v>29</v>
      </c>
      <c r="AA33" t="s">
        <v>34</v>
      </c>
      <c r="AB33">
        <v>10</v>
      </c>
    </row>
    <row r="34" spans="1:28" x14ac:dyDescent="0.2">
      <c r="A34">
        <v>78</v>
      </c>
      <c r="B34">
        <v>3</v>
      </c>
      <c r="C34">
        <v>-1</v>
      </c>
      <c r="D34">
        <v>0</v>
      </c>
      <c r="E34">
        <v>9</v>
      </c>
      <c r="F34" t="s">
        <v>61</v>
      </c>
      <c r="G34">
        <v>0</v>
      </c>
      <c r="H34">
        <v>699839150764273</v>
      </c>
      <c r="I34">
        <v>1</v>
      </c>
      <c r="J34">
        <v>1</v>
      </c>
      <c r="K34">
        <v>0</v>
      </c>
      <c r="L34">
        <v>0</v>
      </c>
      <c r="M34">
        <v>1</v>
      </c>
      <c r="N34">
        <v>1</v>
      </c>
      <c r="O34">
        <v>4265.5</v>
      </c>
      <c r="P34">
        <v>4261.5</v>
      </c>
      <c r="Q34" t="s">
        <v>28</v>
      </c>
      <c r="R34">
        <v>19736081342</v>
      </c>
      <c r="S34">
        <v>-2</v>
      </c>
      <c r="T34">
        <v>-2</v>
      </c>
      <c r="U34">
        <v>4262.5</v>
      </c>
      <c r="V34">
        <v>2</v>
      </c>
      <c r="W34">
        <v>1</v>
      </c>
      <c r="X34">
        <v>5.67709344E+17</v>
      </c>
      <c r="Y34" s="1">
        <v>45204.638368055559</v>
      </c>
      <c r="Z34" t="s">
        <v>29</v>
      </c>
      <c r="AA34" t="s">
        <v>34</v>
      </c>
      <c r="AB34">
        <v>11</v>
      </c>
    </row>
    <row r="35" spans="1:28" x14ac:dyDescent="0.2">
      <c r="A35">
        <v>79</v>
      </c>
      <c r="B35">
        <v>3</v>
      </c>
      <c r="C35">
        <v>-1</v>
      </c>
      <c r="D35">
        <v>0</v>
      </c>
      <c r="E35">
        <v>9</v>
      </c>
      <c r="F35" t="s">
        <v>62</v>
      </c>
      <c r="G35">
        <v>0</v>
      </c>
      <c r="H35">
        <v>699839150764273</v>
      </c>
      <c r="I35">
        <v>0</v>
      </c>
      <c r="J35">
        <v>0</v>
      </c>
      <c r="K35">
        <v>1</v>
      </c>
      <c r="L35">
        <v>1</v>
      </c>
      <c r="M35">
        <v>1</v>
      </c>
      <c r="N35">
        <v>0</v>
      </c>
      <c r="O35" t="s">
        <v>31</v>
      </c>
      <c r="P35" s="2" t="s">
        <v>32</v>
      </c>
      <c r="Q35" t="s">
        <v>57</v>
      </c>
      <c r="R35">
        <v>19736081368</v>
      </c>
      <c r="S35">
        <v>-1</v>
      </c>
      <c r="T35">
        <v>-1</v>
      </c>
      <c r="U35">
        <v>4265.25</v>
      </c>
      <c r="V35">
        <v>1</v>
      </c>
      <c r="W35">
        <v>1</v>
      </c>
      <c r="X35">
        <v>5.67709344E+17</v>
      </c>
      <c r="Y35" s="1">
        <v>45204.640914351854</v>
      </c>
      <c r="Z35" t="s">
        <v>29</v>
      </c>
      <c r="AA35" t="s">
        <v>30</v>
      </c>
      <c r="AB35">
        <v>11</v>
      </c>
    </row>
    <row r="36" spans="1:28" x14ac:dyDescent="0.2">
      <c r="A36">
        <v>80</v>
      </c>
      <c r="B36">
        <v>3</v>
      </c>
      <c r="C36">
        <v>-1</v>
      </c>
      <c r="D36">
        <v>0</v>
      </c>
      <c r="E36">
        <v>9</v>
      </c>
      <c r="F36" t="s">
        <v>63</v>
      </c>
      <c r="G36">
        <v>0</v>
      </c>
      <c r="H36">
        <v>699839150764273</v>
      </c>
      <c r="I36">
        <v>0</v>
      </c>
      <c r="J36">
        <v>0</v>
      </c>
      <c r="K36">
        <v>1</v>
      </c>
      <c r="L36">
        <v>1</v>
      </c>
      <c r="M36">
        <v>1</v>
      </c>
      <c r="N36">
        <v>0</v>
      </c>
      <c r="O36" t="s">
        <v>31</v>
      </c>
      <c r="P36" s="2" t="s">
        <v>32</v>
      </c>
      <c r="Q36" t="s">
        <v>35</v>
      </c>
      <c r="R36">
        <v>19736081371</v>
      </c>
      <c r="S36">
        <v>0</v>
      </c>
      <c r="T36">
        <v>0</v>
      </c>
      <c r="U36">
        <v>4265.25</v>
      </c>
      <c r="V36">
        <v>1</v>
      </c>
      <c r="W36">
        <v>1</v>
      </c>
      <c r="X36">
        <v>5.67709344E+17</v>
      </c>
      <c r="Y36" s="1">
        <v>45204.640914351854</v>
      </c>
      <c r="Z36" t="s">
        <v>29</v>
      </c>
      <c r="AA36" t="s">
        <v>30</v>
      </c>
      <c r="AB36">
        <v>11</v>
      </c>
    </row>
    <row r="37" spans="1:28" x14ac:dyDescent="0.2">
      <c r="A37">
        <v>81</v>
      </c>
      <c r="B37">
        <v>3</v>
      </c>
      <c r="C37">
        <v>-1</v>
      </c>
      <c r="D37">
        <v>0</v>
      </c>
      <c r="E37">
        <v>9</v>
      </c>
      <c r="F37" t="s">
        <v>64</v>
      </c>
      <c r="G37">
        <v>0</v>
      </c>
      <c r="H37">
        <v>699839150764273</v>
      </c>
      <c r="I37">
        <v>1</v>
      </c>
      <c r="J37">
        <v>1</v>
      </c>
      <c r="K37">
        <v>0</v>
      </c>
      <c r="L37">
        <v>0</v>
      </c>
      <c r="M37">
        <v>1</v>
      </c>
      <c r="N37">
        <v>0</v>
      </c>
      <c r="O37">
        <v>4270.5</v>
      </c>
      <c r="P37">
        <v>4265</v>
      </c>
      <c r="Q37" t="s">
        <v>28</v>
      </c>
      <c r="R37">
        <v>19736081418</v>
      </c>
      <c r="S37">
        <v>2</v>
      </c>
      <c r="T37">
        <v>2</v>
      </c>
      <c r="U37">
        <v>4265.25</v>
      </c>
      <c r="V37">
        <v>2</v>
      </c>
      <c r="W37">
        <v>1</v>
      </c>
      <c r="X37">
        <v>5.67709344E+17</v>
      </c>
      <c r="Y37" s="1">
        <v>45204.641122685185</v>
      </c>
      <c r="Z37" t="s">
        <v>29</v>
      </c>
      <c r="AA37" t="s">
        <v>30</v>
      </c>
      <c r="AB37">
        <v>12</v>
      </c>
    </row>
    <row r="38" spans="1:28" x14ac:dyDescent="0.2">
      <c r="A38">
        <v>82</v>
      </c>
      <c r="B38">
        <v>3</v>
      </c>
      <c r="C38">
        <v>-1</v>
      </c>
      <c r="D38">
        <v>0</v>
      </c>
      <c r="E38">
        <v>9</v>
      </c>
      <c r="F38" t="s">
        <v>65</v>
      </c>
      <c r="G38">
        <v>0</v>
      </c>
      <c r="H38">
        <v>699839150764273</v>
      </c>
      <c r="I38">
        <v>0</v>
      </c>
      <c r="J38">
        <v>0</v>
      </c>
      <c r="K38">
        <v>1</v>
      </c>
      <c r="L38">
        <v>1</v>
      </c>
      <c r="M38">
        <v>1</v>
      </c>
      <c r="N38">
        <v>1</v>
      </c>
      <c r="O38" t="s">
        <v>31</v>
      </c>
      <c r="P38" s="2" t="s">
        <v>32</v>
      </c>
      <c r="Q38" t="s">
        <v>33</v>
      </c>
      <c r="R38">
        <v>19736081441</v>
      </c>
      <c r="S38">
        <v>1</v>
      </c>
      <c r="T38">
        <v>1</v>
      </c>
      <c r="U38">
        <v>4266.25</v>
      </c>
      <c r="V38">
        <v>1</v>
      </c>
      <c r="W38">
        <v>1</v>
      </c>
      <c r="X38">
        <v>5.67709344E+17</v>
      </c>
      <c r="Y38" s="1">
        <v>45204.641203703701</v>
      </c>
      <c r="Z38" t="s">
        <v>29</v>
      </c>
      <c r="AA38" t="s">
        <v>34</v>
      </c>
      <c r="AB38">
        <v>12</v>
      </c>
    </row>
    <row r="39" spans="1:28" x14ac:dyDescent="0.2">
      <c r="A39">
        <v>83</v>
      </c>
      <c r="B39">
        <v>3</v>
      </c>
      <c r="C39">
        <v>-1</v>
      </c>
      <c r="D39">
        <v>0</v>
      </c>
      <c r="E39">
        <v>9</v>
      </c>
      <c r="F39" t="s">
        <v>66</v>
      </c>
      <c r="G39">
        <v>0</v>
      </c>
      <c r="H39">
        <v>699839150764273</v>
      </c>
      <c r="I39">
        <v>0</v>
      </c>
      <c r="J39">
        <v>0</v>
      </c>
      <c r="K39">
        <v>1</v>
      </c>
      <c r="L39">
        <v>1</v>
      </c>
      <c r="M39">
        <v>1</v>
      </c>
      <c r="N39">
        <v>1</v>
      </c>
      <c r="O39" t="s">
        <v>31</v>
      </c>
      <c r="P39" s="2" t="s">
        <v>32</v>
      </c>
      <c r="Q39" t="s">
        <v>35</v>
      </c>
      <c r="R39">
        <v>19736081443</v>
      </c>
      <c r="S39">
        <v>0</v>
      </c>
      <c r="T39">
        <v>0</v>
      </c>
      <c r="U39">
        <v>4268.5</v>
      </c>
      <c r="V39">
        <v>1</v>
      </c>
      <c r="W39">
        <v>1</v>
      </c>
      <c r="X39">
        <v>5.67709344E+17</v>
      </c>
      <c r="Y39" s="1">
        <v>45204.642476851855</v>
      </c>
      <c r="Z39" t="s">
        <v>29</v>
      </c>
      <c r="AA39" t="s">
        <v>34</v>
      </c>
      <c r="AB39">
        <v>12</v>
      </c>
    </row>
    <row r="40" spans="1:28" x14ac:dyDescent="0.2">
      <c r="A40">
        <v>84</v>
      </c>
      <c r="B40">
        <v>3</v>
      </c>
      <c r="C40">
        <v>-1</v>
      </c>
      <c r="D40">
        <v>0</v>
      </c>
      <c r="E40">
        <v>9</v>
      </c>
      <c r="F40" t="s">
        <v>67</v>
      </c>
      <c r="G40">
        <v>0</v>
      </c>
      <c r="H40">
        <v>699839150764273</v>
      </c>
      <c r="I40">
        <v>1</v>
      </c>
      <c r="J40">
        <v>1</v>
      </c>
      <c r="K40">
        <v>0</v>
      </c>
      <c r="L40">
        <v>0</v>
      </c>
      <c r="M40">
        <v>1</v>
      </c>
      <c r="N40">
        <v>0</v>
      </c>
      <c r="O40">
        <v>4267.25</v>
      </c>
      <c r="P40">
        <v>4265</v>
      </c>
      <c r="Q40" t="s">
        <v>28</v>
      </c>
      <c r="R40">
        <v>19736081504</v>
      </c>
      <c r="S40">
        <v>2</v>
      </c>
      <c r="T40">
        <v>2</v>
      </c>
      <c r="U40">
        <v>4266.5</v>
      </c>
      <c r="V40">
        <v>2</v>
      </c>
      <c r="W40">
        <v>1</v>
      </c>
      <c r="X40">
        <v>5.67709344E+17</v>
      </c>
      <c r="Y40" s="1">
        <v>45204.645196759258</v>
      </c>
      <c r="Z40" t="s">
        <v>29</v>
      </c>
      <c r="AA40" t="s">
        <v>30</v>
      </c>
      <c r="AB40">
        <v>13</v>
      </c>
    </row>
    <row r="41" spans="1:28" x14ac:dyDescent="0.2">
      <c r="A41">
        <v>85</v>
      </c>
      <c r="B41">
        <v>3</v>
      </c>
      <c r="C41">
        <v>-1</v>
      </c>
      <c r="D41">
        <v>0</v>
      </c>
      <c r="E41">
        <v>9</v>
      </c>
      <c r="F41" t="s">
        <v>68</v>
      </c>
      <c r="G41">
        <v>0</v>
      </c>
      <c r="H41">
        <v>699839150764273</v>
      </c>
      <c r="I41">
        <v>0</v>
      </c>
      <c r="J41">
        <v>0</v>
      </c>
      <c r="K41">
        <v>1</v>
      </c>
      <c r="L41">
        <v>1</v>
      </c>
      <c r="M41">
        <v>1</v>
      </c>
      <c r="N41">
        <v>1</v>
      </c>
      <c r="O41" t="s">
        <v>31</v>
      </c>
      <c r="P41" s="2" t="s">
        <v>32</v>
      </c>
      <c r="Q41" t="s">
        <v>57</v>
      </c>
      <c r="R41">
        <v>19736081521</v>
      </c>
      <c r="S41">
        <v>1</v>
      </c>
      <c r="T41">
        <v>1</v>
      </c>
      <c r="U41">
        <v>4265</v>
      </c>
      <c r="V41">
        <v>1</v>
      </c>
      <c r="W41">
        <v>1</v>
      </c>
      <c r="X41">
        <v>5.67709344E+17</v>
      </c>
      <c r="Y41" s="1">
        <v>45204.645902777775</v>
      </c>
      <c r="Z41" t="s">
        <v>29</v>
      </c>
      <c r="AA41" t="s">
        <v>34</v>
      </c>
      <c r="AB41">
        <v>13</v>
      </c>
    </row>
    <row r="42" spans="1:28" x14ac:dyDescent="0.2">
      <c r="A42">
        <v>86</v>
      </c>
      <c r="B42">
        <v>3</v>
      </c>
      <c r="C42">
        <v>-1</v>
      </c>
      <c r="D42">
        <v>0</v>
      </c>
      <c r="E42">
        <v>9</v>
      </c>
      <c r="F42" t="s">
        <v>69</v>
      </c>
      <c r="G42">
        <v>0</v>
      </c>
      <c r="H42">
        <v>699839150764273</v>
      </c>
      <c r="I42">
        <v>0</v>
      </c>
      <c r="J42">
        <v>0</v>
      </c>
      <c r="K42">
        <v>1</v>
      </c>
      <c r="L42">
        <v>1</v>
      </c>
      <c r="M42">
        <v>1</v>
      </c>
      <c r="N42">
        <v>1</v>
      </c>
      <c r="O42" t="s">
        <v>31</v>
      </c>
      <c r="P42" s="2" t="s">
        <v>32</v>
      </c>
      <c r="Q42" t="s">
        <v>35</v>
      </c>
      <c r="R42">
        <v>19736081526</v>
      </c>
      <c r="S42">
        <v>0</v>
      </c>
      <c r="T42">
        <v>0</v>
      </c>
      <c r="U42">
        <v>4265</v>
      </c>
      <c r="V42">
        <v>1</v>
      </c>
      <c r="W42">
        <v>1</v>
      </c>
      <c r="X42">
        <v>5.67709344E+17</v>
      </c>
      <c r="Y42" s="1">
        <v>45204.645902777775</v>
      </c>
      <c r="Z42" t="s">
        <v>29</v>
      </c>
      <c r="AA42" t="s">
        <v>34</v>
      </c>
      <c r="AB42">
        <v>13</v>
      </c>
    </row>
    <row r="43" spans="1:28" x14ac:dyDescent="0.2">
      <c r="A43">
        <v>87</v>
      </c>
      <c r="B43">
        <v>3</v>
      </c>
      <c r="C43">
        <v>-1</v>
      </c>
      <c r="D43">
        <v>0</v>
      </c>
      <c r="E43">
        <v>9</v>
      </c>
      <c r="F43" t="s">
        <v>70</v>
      </c>
      <c r="G43">
        <v>0</v>
      </c>
      <c r="H43">
        <v>699839150764273</v>
      </c>
      <c r="I43">
        <v>1</v>
      </c>
      <c r="J43">
        <v>1</v>
      </c>
      <c r="K43">
        <v>0</v>
      </c>
      <c r="L43">
        <v>0</v>
      </c>
      <c r="M43">
        <v>1</v>
      </c>
      <c r="N43">
        <v>1</v>
      </c>
      <c r="O43">
        <v>4264.25</v>
      </c>
      <c r="P43">
        <v>4262.75</v>
      </c>
      <c r="Q43" t="s">
        <v>28</v>
      </c>
      <c r="R43">
        <v>19736081575</v>
      </c>
      <c r="S43">
        <v>-2</v>
      </c>
      <c r="T43">
        <v>-2</v>
      </c>
      <c r="U43">
        <v>4264.25</v>
      </c>
      <c r="V43">
        <v>2</v>
      </c>
      <c r="W43">
        <v>1</v>
      </c>
      <c r="X43">
        <v>5.67709344E+17</v>
      </c>
      <c r="Y43" s="1">
        <v>45204.646817129629</v>
      </c>
      <c r="Z43" t="s">
        <v>29</v>
      </c>
      <c r="AA43" t="s">
        <v>34</v>
      </c>
      <c r="AB43">
        <v>14</v>
      </c>
    </row>
    <row r="44" spans="1:28" x14ac:dyDescent="0.2">
      <c r="A44">
        <v>88</v>
      </c>
      <c r="B44">
        <v>3</v>
      </c>
      <c r="C44">
        <v>-1</v>
      </c>
      <c r="D44">
        <v>0</v>
      </c>
      <c r="E44">
        <v>9</v>
      </c>
      <c r="F44" t="s">
        <v>71</v>
      </c>
      <c r="G44">
        <v>0</v>
      </c>
      <c r="H44">
        <v>699839150764273</v>
      </c>
      <c r="I44">
        <v>0</v>
      </c>
      <c r="J44">
        <v>0</v>
      </c>
      <c r="K44">
        <v>1</v>
      </c>
      <c r="L44">
        <v>1</v>
      </c>
      <c r="M44">
        <v>1</v>
      </c>
      <c r="N44">
        <v>0</v>
      </c>
      <c r="O44" t="s">
        <v>31</v>
      </c>
      <c r="P44" s="2" t="s">
        <v>32</v>
      </c>
      <c r="Q44" t="s">
        <v>33</v>
      </c>
      <c r="R44">
        <v>19736081595</v>
      </c>
      <c r="S44">
        <v>-1</v>
      </c>
      <c r="T44">
        <v>-1</v>
      </c>
      <c r="U44">
        <v>4263.25</v>
      </c>
      <c r="V44">
        <v>1</v>
      </c>
      <c r="W44">
        <v>1</v>
      </c>
      <c r="X44">
        <v>5.67709344E+17</v>
      </c>
      <c r="Y44" s="1">
        <v>45204.646874999999</v>
      </c>
      <c r="Z44" t="s">
        <v>29</v>
      </c>
      <c r="AA44" t="s">
        <v>30</v>
      </c>
      <c r="AB44">
        <v>14</v>
      </c>
    </row>
    <row r="45" spans="1:28" x14ac:dyDescent="0.2">
      <c r="A45">
        <v>89</v>
      </c>
      <c r="B45">
        <v>3</v>
      </c>
      <c r="C45">
        <v>-1</v>
      </c>
      <c r="D45">
        <v>0</v>
      </c>
      <c r="E45">
        <v>9</v>
      </c>
      <c r="F45" t="s">
        <v>72</v>
      </c>
      <c r="G45">
        <v>0</v>
      </c>
      <c r="H45">
        <v>699839150764273</v>
      </c>
      <c r="I45">
        <v>0</v>
      </c>
      <c r="J45">
        <v>0</v>
      </c>
      <c r="K45">
        <v>1</v>
      </c>
      <c r="L45">
        <v>1</v>
      </c>
      <c r="M45">
        <v>1</v>
      </c>
      <c r="N45">
        <v>0</v>
      </c>
      <c r="O45" t="s">
        <v>31</v>
      </c>
      <c r="P45" s="2" t="s">
        <v>32</v>
      </c>
      <c r="Q45" t="s">
        <v>35</v>
      </c>
      <c r="R45">
        <v>19736081597</v>
      </c>
      <c r="S45">
        <v>0</v>
      </c>
      <c r="T45">
        <v>0</v>
      </c>
      <c r="U45">
        <v>4264.25</v>
      </c>
      <c r="V45">
        <v>1</v>
      </c>
      <c r="W45">
        <v>1</v>
      </c>
      <c r="X45">
        <v>5.67709344E+17</v>
      </c>
      <c r="Y45" s="1">
        <v>45204.647118055553</v>
      </c>
      <c r="Z45" t="s">
        <v>29</v>
      </c>
      <c r="AA45" t="s">
        <v>30</v>
      </c>
      <c r="AB45">
        <v>14</v>
      </c>
    </row>
    <row r="46" spans="1:28" x14ac:dyDescent="0.2">
      <c r="A46">
        <v>105</v>
      </c>
      <c r="B46">
        <v>3</v>
      </c>
      <c r="C46">
        <v>-1</v>
      </c>
      <c r="D46">
        <v>0</v>
      </c>
      <c r="E46">
        <v>9</v>
      </c>
      <c r="F46" t="s">
        <v>73</v>
      </c>
      <c r="G46">
        <v>0</v>
      </c>
      <c r="H46">
        <v>699839150764273</v>
      </c>
      <c r="I46">
        <v>1</v>
      </c>
      <c r="J46">
        <v>1</v>
      </c>
      <c r="K46">
        <v>0</v>
      </c>
      <c r="L46">
        <v>0</v>
      </c>
      <c r="M46">
        <v>1</v>
      </c>
      <c r="N46">
        <v>0</v>
      </c>
      <c r="O46">
        <v>4268.5</v>
      </c>
      <c r="P46">
        <v>4266.25</v>
      </c>
      <c r="Q46" t="s">
        <v>28</v>
      </c>
      <c r="R46">
        <v>19736081692</v>
      </c>
      <c r="S46">
        <v>2</v>
      </c>
      <c r="T46">
        <v>2</v>
      </c>
      <c r="U46">
        <v>4268.25</v>
      </c>
      <c r="V46">
        <v>2</v>
      </c>
      <c r="W46">
        <v>1</v>
      </c>
      <c r="X46">
        <v>5.67709344E+17</v>
      </c>
      <c r="Y46" s="1">
        <v>45204.713414351849</v>
      </c>
      <c r="Z46" t="s">
        <v>29</v>
      </c>
      <c r="AA46" t="s">
        <v>30</v>
      </c>
      <c r="AB46">
        <v>15</v>
      </c>
    </row>
    <row r="47" spans="1:28" x14ac:dyDescent="0.2">
      <c r="A47">
        <v>106</v>
      </c>
      <c r="B47">
        <v>3</v>
      </c>
      <c r="C47">
        <v>-1</v>
      </c>
      <c r="D47">
        <v>0</v>
      </c>
      <c r="E47">
        <v>9</v>
      </c>
      <c r="F47" t="s">
        <v>74</v>
      </c>
      <c r="G47">
        <v>0</v>
      </c>
      <c r="H47">
        <v>699839150764273</v>
      </c>
      <c r="I47">
        <v>0</v>
      </c>
      <c r="J47">
        <v>0</v>
      </c>
      <c r="K47">
        <v>1</v>
      </c>
      <c r="L47">
        <v>1</v>
      </c>
      <c r="M47">
        <v>1</v>
      </c>
      <c r="N47">
        <v>1</v>
      </c>
      <c r="O47" t="s">
        <v>31</v>
      </c>
      <c r="P47" s="2" t="s">
        <v>32</v>
      </c>
      <c r="Q47" t="s">
        <v>35</v>
      </c>
      <c r="R47">
        <v>19736081721</v>
      </c>
      <c r="S47">
        <v>1</v>
      </c>
      <c r="T47">
        <v>1</v>
      </c>
      <c r="U47">
        <v>4266.25</v>
      </c>
      <c r="V47">
        <v>1</v>
      </c>
      <c r="W47">
        <v>1</v>
      </c>
      <c r="X47">
        <v>5.67709344E+17</v>
      </c>
      <c r="Y47" s="1">
        <v>45204.71435185185</v>
      </c>
      <c r="Z47" t="s">
        <v>29</v>
      </c>
      <c r="AA47" t="s">
        <v>34</v>
      </c>
      <c r="AB47">
        <v>15</v>
      </c>
    </row>
    <row r="48" spans="1:28" x14ac:dyDescent="0.2">
      <c r="A48">
        <v>107</v>
      </c>
      <c r="B48">
        <v>3</v>
      </c>
      <c r="C48">
        <v>-1</v>
      </c>
      <c r="D48">
        <v>0</v>
      </c>
      <c r="E48">
        <v>9</v>
      </c>
      <c r="F48" t="s">
        <v>75</v>
      </c>
      <c r="G48">
        <v>0</v>
      </c>
      <c r="H48">
        <v>699839150764273</v>
      </c>
      <c r="I48">
        <v>0</v>
      </c>
      <c r="J48">
        <v>0</v>
      </c>
      <c r="K48">
        <v>1</v>
      </c>
      <c r="L48">
        <v>1</v>
      </c>
      <c r="M48">
        <v>1</v>
      </c>
      <c r="N48">
        <v>1</v>
      </c>
      <c r="O48" t="s">
        <v>31</v>
      </c>
      <c r="P48" s="2" t="s">
        <v>32</v>
      </c>
      <c r="Q48" t="s">
        <v>57</v>
      </c>
      <c r="R48">
        <v>19736081717</v>
      </c>
      <c r="S48">
        <v>0</v>
      </c>
      <c r="T48">
        <v>0</v>
      </c>
      <c r="U48">
        <v>4266.25</v>
      </c>
      <c r="V48">
        <v>1</v>
      </c>
      <c r="W48">
        <v>1</v>
      </c>
      <c r="X48">
        <v>5.67709344E+17</v>
      </c>
      <c r="Y48" s="1">
        <v>45204.71435185185</v>
      </c>
      <c r="Z48" t="s">
        <v>29</v>
      </c>
      <c r="AA48" t="s">
        <v>34</v>
      </c>
      <c r="AB48">
        <v>15</v>
      </c>
    </row>
    <row r="49" spans="1:28" x14ac:dyDescent="0.2">
      <c r="A49">
        <v>108</v>
      </c>
      <c r="B49">
        <v>3</v>
      </c>
      <c r="C49">
        <v>-1</v>
      </c>
      <c r="D49">
        <v>0</v>
      </c>
      <c r="E49">
        <v>9</v>
      </c>
      <c r="F49" t="s">
        <v>76</v>
      </c>
      <c r="G49">
        <v>0</v>
      </c>
      <c r="H49">
        <v>699839150764273</v>
      </c>
      <c r="I49">
        <v>1</v>
      </c>
      <c r="J49">
        <v>1</v>
      </c>
      <c r="K49">
        <v>0</v>
      </c>
      <c r="L49">
        <v>0</v>
      </c>
      <c r="M49">
        <v>1</v>
      </c>
      <c r="N49">
        <v>0</v>
      </c>
      <c r="O49">
        <v>4269</v>
      </c>
      <c r="P49">
        <v>4267</v>
      </c>
      <c r="Q49" t="s">
        <v>28</v>
      </c>
      <c r="R49">
        <v>19736081751</v>
      </c>
      <c r="S49">
        <v>2</v>
      </c>
      <c r="T49">
        <v>2</v>
      </c>
      <c r="U49">
        <v>4267.25</v>
      </c>
      <c r="V49">
        <v>2</v>
      </c>
      <c r="W49">
        <v>1</v>
      </c>
      <c r="X49">
        <v>5.67709344E+17</v>
      </c>
      <c r="Y49" s="1">
        <v>45204.715821759259</v>
      </c>
      <c r="Z49" t="s">
        <v>29</v>
      </c>
      <c r="AA49" t="s">
        <v>30</v>
      </c>
      <c r="AB49">
        <v>16</v>
      </c>
    </row>
    <row r="50" spans="1:28" x14ac:dyDescent="0.2">
      <c r="A50">
        <v>109</v>
      </c>
      <c r="B50">
        <v>3</v>
      </c>
      <c r="C50">
        <v>-1</v>
      </c>
      <c r="D50">
        <v>0</v>
      </c>
      <c r="E50">
        <v>9</v>
      </c>
      <c r="F50" t="s">
        <v>77</v>
      </c>
      <c r="G50">
        <v>0</v>
      </c>
      <c r="H50">
        <v>699839150764273</v>
      </c>
      <c r="I50">
        <v>0</v>
      </c>
      <c r="J50">
        <v>0</v>
      </c>
      <c r="K50">
        <v>1</v>
      </c>
      <c r="L50">
        <v>1</v>
      </c>
      <c r="M50">
        <v>1</v>
      </c>
      <c r="N50">
        <v>1</v>
      </c>
      <c r="O50" t="s">
        <v>31</v>
      </c>
      <c r="P50" s="2" t="s">
        <v>32</v>
      </c>
      <c r="Q50" t="s">
        <v>33</v>
      </c>
      <c r="R50">
        <v>19736081775</v>
      </c>
      <c r="S50">
        <v>1</v>
      </c>
      <c r="T50">
        <v>1</v>
      </c>
      <c r="U50">
        <v>4268.25</v>
      </c>
      <c r="V50">
        <v>1</v>
      </c>
      <c r="W50">
        <v>1</v>
      </c>
      <c r="X50">
        <v>5.67709344E+17</v>
      </c>
      <c r="Y50" s="1">
        <v>45204.71597222222</v>
      </c>
      <c r="Z50" t="s">
        <v>29</v>
      </c>
      <c r="AA50" t="s">
        <v>34</v>
      </c>
      <c r="AB50">
        <v>16</v>
      </c>
    </row>
    <row r="51" spans="1:28" x14ac:dyDescent="0.2">
      <c r="A51">
        <v>110</v>
      </c>
      <c r="B51">
        <v>3</v>
      </c>
      <c r="C51">
        <v>-1</v>
      </c>
      <c r="D51">
        <v>0</v>
      </c>
      <c r="E51">
        <v>9</v>
      </c>
      <c r="F51" t="s">
        <v>78</v>
      </c>
      <c r="G51">
        <v>0</v>
      </c>
      <c r="H51">
        <v>699839150764273</v>
      </c>
      <c r="I51">
        <v>0</v>
      </c>
      <c r="J51">
        <v>0</v>
      </c>
      <c r="K51">
        <v>1</v>
      </c>
      <c r="L51">
        <v>1</v>
      </c>
      <c r="M51">
        <v>1</v>
      </c>
      <c r="N51">
        <v>1</v>
      </c>
      <c r="O51" t="s">
        <v>31</v>
      </c>
      <c r="P51" s="2" t="s">
        <v>32</v>
      </c>
      <c r="Q51" t="s">
        <v>35</v>
      </c>
      <c r="R51">
        <v>19736081777</v>
      </c>
      <c r="S51">
        <v>0</v>
      </c>
      <c r="T51">
        <v>0</v>
      </c>
      <c r="U51">
        <v>4267.25</v>
      </c>
      <c r="V51">
        <v>1</v>
      </c>
      <c r="W51">
        <v>1</v>
      </c>
      <c r="X51">
        <v>5.67709344E+17</v>
      </c>
      <c r="Y51" s="1">
        <v>45204.716296296298</v>
      </c>
      <c r="Z51" t="s">
        <v>29</v>
      </c>
      <c r="AA51" t="s">
        <v>34</v>
      </c>
      <c r="AB51">
        <v>16</v>
      </c>
    </row>
    <row r="52" spans="1:28" x14ac:dyDescent="0.2">
      <c r="A52">
        <v>111</v>
      </c>
      <c r="B52">
        <v>3</v>
      </c>
      <c r="C52">
        <v>-1</v>
      </c>
      <c r="D52">
        <v>0</v>
      </c>
      <c r="E52">
        <v>9</v>
      </c>
      <c r="F52" t="s">
        <v>79</v>
      </c>
      <c r="G52">
        <v>0</v>
      </c>
      <c r="H52">
        <v>699839150764273</v>
      </c>
      <c r="I52">
        <v>1</v>
      </c>
      <c r="J52">
        <v>1</v>
      </c>
      <c r="K52">
        <v>0</v>
      </c>
      <c r="L52">
        <v>0</v>
      </c>
      <c r="M52">
        <v>1</v>
      </c>
      <c r="N52">
        <v>0</v>
      </c>
      <c r="O52">
        <v>4273</v>
      </c>
      <c r="P52">
        <v>4271.25</v>
      </c>
      <c r="Q52" t="s">
        <v>28</v>
      </c>
      <c r="R52">
        <v>19736081822</v>
      </c>
      <c r="S52">
        <v>2</v>
      </c>
      <c r="T52">
        <v>2</v>
      </c>
      <c r="U52">
        <v>4272.5</v>
      </c>
      <c r="V52">
        <v>2</v>
      </c>
      <c r="W52">
        <v>1</v>
      </c>
      <c r="X52">
        <v>5.67709344E+17</v>
      </c>
      <c r="Y52" s="1">
        <v>45204.717685185184</v>
      </c>
      <c r="Z52" t="s">
        <v>29</v>
      </c>
      <c r="AA52" t="s">
        <v>30</v>
      </c>
      <c r="AB52">
        <v>17</v>
      </c>
    </row>
    <row r="53" spans="1:28" x14ac:dyDescent="0.2">
      <c r="A53">
        <v>112</v>
      </c>
      <c r="B53">
        <v>3</v>
      </c>
      <c r="C53">
        <v>-1</v>
      </c>
      <c r="D53">
        <v>0</v>
      </c>
      <c r="E53">
        <v>9</v>
      </c>
      <c r="F53" t="s">
        <v>80</v>
      </c>
      <c r="G53">
        <v>0</v>
      </c>
      <c r="H53">
        <v>699839150764273</v>
      </c>
      <c r="I53">
        <v>0</v>
      </c>
      <c r="J53">
        <v>0</v>
      </c>
      <c r="K53">
        <v>1</v>
      </c>
      <c r="L53">
        <v>1</v>
      </c>
      <c r="M53">
        <v>1</v>
      </c>
      <c r="N53">
        <v>1</v>
      </c>
      <c r="O53" t="s">
        <v>31</v>
      </c>
      <c r="P53" s="2" t="s">
        <v>32</v>
      </c>
      <c r="Q53" t="s">
        <v>35</v>
      </c>
      <c r="R53">
        <v>19736081848</v>
      </c>
      <c r="S53">
        <v>1</v>
      </c>
      <c r="T53">
        <v>1</v>
      </c>
      <c r="U53">
        <v>4271.25</v>
      </c>
      <c r="V53">
        <v>1</v>
      </c>
      <c r="W53">
        <v>1</v>
      </c>
      <c r="X53">
        <v>5.67709344E+17</v>
      </c>
      <c r="Y53" s="1">
        <v>45204.719375000001</v>
      </c>
      <c r="Z53" t="s">
        <v>29</v>
      </c>
      <c r="AA53" t="s">
        <v>34</v>
      </c>
      <c r="AB53">
        <v>17</v>
      </c>
    </row>
    <row r="54" spans="1:28" x14ac:dyDescent="0.2">
      <c r="A54">
        <v>113</v>
      </c>
      <c r="B54">
        <v>3</v>
      </c>
      <c r="C54">
        <v>-1</v>
      </c>
      <c r="D54">
        <v>0</v>
      </c>
      <c r="E54">
        <v>9</v>
      </c>
      <c r="F54" t="s">
        <v>81</v>
      </c>
      <c r="G54">
        <v>0</v>
      </c>
      <c r="H54">
        <v>699839150764273</v>
      </c>
      <c r="I54">
        <v>0</v>
      </c>
      <c r="J54">
        <v>0</v>
      </c>
      <c r="K54">
        <v>1</v>
      </c>
      <c r="L54">
        <v>1</v>
      </c>
      <c r="M54">
        <v>1</v>
      </c>
      <c r="N54">
        <v>1</v>
      </c>
      <c r="O54" t="s">
        <v>31</v>
      </c>
      <c r="P54" s="2" t="s">
        <v>32</v>
      </c>
      <c r="Q54" t="s">
        <v>57</v>
      </c>
      <c r="R54">
        <v>19736081845</v>
      </c>
      <c r="S54">
        <v>0</v>
      </c>
      <c r="T54">
        <v>0</v>
      </c>
      <c r="U54">
        <v>4271.25</v>
      </c>
      <c r="V54">
        <v>1</v>
      </c>
      <c r="W54">
        <v>1</v>
      </c>
      <c r="X54">
        <v>5.67709344E+17</v>
      </c>
      <c r="Y54" s="1">
        <v>45204.719375000001</v>
      </c>
      <c r="Z54" t="s">
        <v>29</v>
      </c>
      <c r="AA54" t="s">
        <v>34</v>
      </c>
      <c r="AB54">
        <v>17</v>
      </c>
    </row>
    <row r="55" spans="1:28" x14ac:dyDescent="0.2">
      <c r="A55">
        <v>114</v>
      </c>
      <c r="B55">
        <v>3</v>
      </c>
      <c r="C55">
        <v>-1</v>
      </c>
      <c r="D55">
        <v>0</v>
      </c>
      <c r="E55">
        <v>9</v>
      </c>
      <c r="F55" t="s">
        <v>82</v>
      </c>
      <c r="G55">
        <v>0</v>
      </c>
      <c r="H55">
        <v>699839150764273</v>
      </c>
      <c r="I55">
        <v>1</v>
      </c>
      <c r="J55">
        <v>1</v>
      </c>
      <c r="K55">
        <v>0</v>
      </c>
      <c r="L55">
        <v>0</v>
      </c>
      <c r="M55">
        <v>1</v>
      </c>
      <c r="N55">
        <v>1</v>
      </c>
      <c r="O55">
        <v>4273.75</v>
      </c>
      <c r="P55">
        <v>4270.75</v>
      </c>
      <c r="Q55" t="s">
        <v>28</v>
      </c>
      <c r="R55">
        <v>19736081891</v>
      </c>
      <c r="S55">
        <v>-2</v>
      </c>
      <c r="T55">
        <v>-2</v>
      </c>
      <c r="U55">
        <v>4271.5</v>
      </c>
      <c r="V55">
        <v>2</v>
      </c>
      <c r="W55">
        <v>1</v>
      </c>
      <c r="X55">
        <v>5.67709344E+17</v>
      </c>
      <c r="Y55" s="1">
        <v>45204.722280092596</v>
      </c>
      <c r="Z55" t="s">
        <v>29</v>
      </c>
      <c r="AA55" t="s">
        <v>34</v>
      </c>
      <c r="AB55">
        <v>18</v>
      </c>
    </row>
    <row r="56" spans="1:28" x14ac:dyDescent="0.2">
      <c r="A56">
        <v>115</v>
      </c>
      <c r="B56">
        <v>3</v>
      </c>
      <c r="C56">
        <v>-1</v>
      </c>
      <c r="D56">
        <v>0</v>
      </c>
      <c r="E56">
        <v>9</v>
      </c>
      <c r="F56" t="s">
        <v>83</v>
      </c>
      <c r="G56">
        <v>0</v>
      </c>
      <c r="H56">
        <v>699839150764273</v>
      </c>
      <c r="I56">
        <v>0</v>
      </c>
      <c r="J56">
        <v>0</v>
      </c>
      <c r="K56">
        <v>1</v>
      </c>
      <c r="L56">
        <v>1</v>
      </c>
      <c r="M56">
        <v>1</v>
      </c>
      <c r="N56">
        <v>0</v>
      </c>
      <c r="O56" t="s">
        <v>31</v>
      </c>
      <c r="P56" s="2" t="s">
        <v>32</v>
      </c>
      <c r="Q56" t="s">
        <v>57</v>
      </c>
      <c r="R56">
        <v>19736081908</v>
      </c>
      <c r="S56">
        <v>-1</v>
      </c>
      <c r="T56">
        <v>-1</v>
      </c>
      <c r="U56">
        <v>4273.75</v>
      </c>
      <c r="V56">
        <v>1</v>
      </c>
      <c r="W56">
        <v>1</v>
      </c>
      <c r="X56">
        <v>5.67709344E+17</v>
      </c>
      <c r="Y56" s="1">
        <v>45204.724085648151</v>
      </c>
      <c r="Z56" t="s">
        <v>29</v>
      </c>
      <c r="AA56" t="s">
        <v>30</v>
      </c>
      <c r="AB56">
        <v>18</v>
      </c>
    </row>
    <row r="57" spans="1:28" x14ac:dyDescent="0.2">
      <c r="A57">
        <v>116</v>
      </c>
      <c r="B57">
        <v>3</v>
      </c>
      <c r="C57">
        <v>-1</v>
      </c>
      <c r="D57">
        <v>0</v>
      </c>
      <c r="E57">
        <v>9</v>
      </c>
      <c r="F57" t="s">
        <v>84</v>
      </c>
      <c r="G57">
        <v>0</v>
      </c>
      <c r="H57">
        <v>699839150764273</v>
      </c>
      <c r="I57">
        <v>0</v>
      </c>
      <c r="J57">
        <v>0</v>
      </c>
      <c r="K57">
        <v>1</v>
      </c>
      <c r="L57">
        <v>1</v>
      </c>
      <c r="M57">
        <v>1</v>
      </c>
      <c r="N57">
        <v>0</v>
      </c>
      <c r="O57" t="s">
        <v>31</v>
      </c>
      <c r="P57" s="2" t="s">
        <v>32</v>
      </c>
      <c r="Q57" t="s">
        <v>35</v>
      </c>
      <c r="R57">
        <v>19736081913</v>
      </c>
      <c r="S57">
        <v>0</v>
      </c>
      <c r="T57">
        <v>0</v>
      </c>
      <c r="U57">
        <v>4273.75</v>
      </c>
      <c r="V57">
        <v>1</v>
      </c>
      <c r="W57">
        <v>1</v>
      </c>
      <c r="X57">
        <v>5.67709344E+17</v>
      </c>
      <c r="Y57" s="1">
        <v>45204.724085648151</v>
      </c>
      <c r="Z57" t="s">
        <v>29</v>
      </c>
      <c r="AA57" t="s">
        <v>30</v>
      </c>
      <c r="AB57">
        <v>18</v>
      </c>
    </row>
    <row r="58" spans="1:28" x14ac:dyDescent="0.2">
      <c r="A58">
        <v>117</v>
      </c>
      <c r="B58">
        <v>3</v>
      </c>
      <c r="C58">
        <v>-1</v>
      </c>
      <c r="D58">
        <v>0</v>
      </c>
      <c r="E58">
        <v>9</v>
      </c>
      <c r="F58" t="s">
        <v>85</v>
      </c>
      <c r="G58">
        <v>0</v>
      </c>
      <c r="H58">
        <v>699839150764273</v>
      </c>
      <c r="I58">
        <v>1</v>
      </c>
      <c r="J58">
        <v>1</v>
      </c>
      <c r="K58">
        <v>0</v>
      </c>
      <c r="L58">
        <v>0</v>
      </c>
      <c r="M58">
        <v>1</v>
      </c>
      <c r="N58">
        <v>0</v>
      </c>
      <c r="O58">
        <v>4276.25</v>
      </c>
      <c r="P58">
        <v>4273.25</v>
      </c>
      <c r="Q58" t="s">
        <v>57</v>
      </c>
      <c r="R58">
        <v>19736081924</v>
      </c>
      <c r="S58">
        <v>2</v>
      </c>
      <c r="T58">
        <v>2</v>
      </c>
      <c r="U58">
        <v>4273.75</v>
      </c>
      <c r="V58">
        <v>2</v>
      </c>
      <c r="W58">
        <v>1</v>
      </c>
      <c r="X58">
        <v>5.67709344E+17</v>
      </c>
      <c r="Y58" s="1">
        <v>45204.724085648151</v>
      </c>
      <c r="Z58" t="s">
        <v>29</v>
      </c>
      <c r="AA58" t="s">
        <v>30</v>
      </c>
      <c r="AB58">
        <v>19</v>
      </c>
    </row>
    <row r="59" spans="1:28" x14ac:dyDescent="0.2">
      <c r="A59">
        <v>118</v>
      </c>
      <c r="B59">
        <v>3</v>
      </c>
      <c r="C59">
        <v>-1</v>
      </c>
      <c r="D59">
        <v>0</v>
      </c>
      <c r="E59">
        <v>9</v>
      </c>
      <c r="F59" t="s">
        <v>86</v>
      </c>
      <c r="G59">
        <v>0</v>
      </c>
      <c r="H59">
        <v>699839150764273</v>
      </c>
      <c r="I59">
        <v>1</v>
      </c>
      <c r="J59">
        <v>1</v>
      </c>
      <c r="K59">
        <v>0</v>
      </c>
      <c r="L59">
        <v>0</v>
      </c>
      <c r="M59">
        <v>1</v>
      </c>
      <c r="N59">
        <v>0</v>
      </c>
      <c r="O59">
        <v>4275</v>
      </c>
      <c r="P59">
        <v>4273.25</v>
      </c>
      <c r="Q59" t="s">
        <v>57</v>
      </c>
      <c r="R59">
        <v>19736081930</v>
      </c>
      <c r="S59">
        <v>3</v>
      </c>
      <c r="T59">
        <v>3</v>
      </c>
      <c r="U59">
        <v>4273.75</v>
      </c>
      <c r="V59">
        <v>1</v>
      </c>
      <c r="W59">
        <v>1</v>
      </c>
      <c r="X59">
        <v>5.67709344E+17</v>
      </c>
      <c r="Y59" s="1">
        <v>45204.724085648151</v>
      </c>
      <c r="Z59" t="s">
        <v>29</v>
      </c>
      <c r="AA59" t="s">
        <v>30</v>
      </c>
      <c r="AB59">
        <v>19</v>
      </c>
    </row>
    <row r="60" spans="1:28" x14ac:dyDescent="0.2">
      <c r="A60">
        <v>119</v>
      </c>
      <c r="B60">
        <v>3</v>
      </c>
      <c r="C60">
        <v>-1</v>
      </c>
      <c r="D60">
        <v>0</v>
      </c>
      <c r="E60">
        <v>9</v>
      </c>
      <c r="F60" t="s">
        <v>87</v>
      </c>
      <c r="G60">
        <v>0</v>
      </c>
      <c r="H60">
        <v>699839150764273</v>
      </c>
      <c r="I60">
        <v>0</v>
      </c>
      <c r="J60">
        <v>1</v>
      </c>
      <c r="K60">
        <v>1</v>
      </c>
      <c r="L60">
        <v>0</v>
      </c>
      <c r="M60">
        <v>1</v>
      </c>
      <c r="N60">
        <v>1</v>
      </c>
      <c r="O60" t="s">
        <v>31</v>
      </c>
      <c r="P60" s="2" t="s">
        <v>32</v>
      </c>
      <c r="Q60" t="s">
        <v>28</v>
      </c>
      <c r="R60">
        <v>19736081983</v>
      </c>
      <c r="S60">
        <v>1</v>
      </c>
      <c r="T60">
        <v>-2</v>
      </c>
      <c r="U60">
        <v>4274.75</v>
      </c>
      <c r="V60">
        <v>2</v>
      </c>
      <c r="W60">
        <v>1</v>
      </c>
      <c r="X60">
        <v>5.67709344E+17</v>
      </c>
      <c r="Y60" s="1">
        <v>45204.72446759259</v>
      </c>
      <c r="Z60" t="s">
        <v>29</v>
      </c>
      <c r="AA60" t="s">
        <v>34</v>
      </c>
      <c r="AB60">
        <v>19</v>
      </c>
    </row>
    <row r="61" spans="1:28" x14ac:dyDescent="0.2">
      <c r="A61">
        <v>120</v>
      </c>
      <c r="B61">
        <v>3</v>
      </c>
      <c r="C61">
        <v>-1</v>
      </c>
      <c r="D61">
        <v>0</v>
      </c>
      <c r="E61">
        <v>9</v>
      </c>
      <c r="F61" t="s">
        <v>88</v>
      </c>
      <c r="G61">
        <v>0</v>
      </c>
      <c r="H61">
        <v>699839150764273</v>
      </c>
      <c r="I61">
        <v>0</v>
      </c>
      <c r="J61">
        <v>1</v>
      </c>
      <c r="K61">
        <v>1</v>
      </c>
      <c r="L61">
        <v>0</v>
      </c>
      <c r="M61">
        <v>1</v>
      </c>
      <c r="N61">
        <v>1</v>
      </c>
      <c r="O61" t="s">
        <v>31</v>
      </c>
      <c r="P61" s="2" t="s">
        <v>32</v>
      </c>
      <c r="Q61" t="s">
        <v>28</v>
      </c>
      <c r="R61">
        <v>19736082038</v>
      </c>
      <c r="S61">
        <v>0</v>
      </c>
      <c r="T61">
        <v>-1</v>
      </c>
      <c r="U61">
        <v>4273.75</v>
      </c>
      <c r="V61">
        <v>1</v>
      </c>
      <c r="W61">
        <v>1</v>
      </c>
      <c r="X61">
        <v>5.67709344E+17</v>
      </c>
      <c r="Y61" s="1">
        <v>45204.725254629629</v>
      </c>
      <c r="Z61" t="s">
        <v>29</v>
      </c>
      <c r="AA61" t="s">
        <v>34</v>
      </c>
      <c r="AB61">
        <v>19</v>
      </c>
    </row>
    <row r="62" spans="1:28" x14ac:dyDescent="0.2">
      <c r="A62">
        <v>171</v>
      </c>
      <c r="B62">
        <v>3</v>
      </c>
      <c r="C62">
        <v>-1</v>
      </c>
      <c r="D62">
        <v>0</v>
      </c>
      <c r="E62">
        <v>9</v>
      </c>
      <c r="F62" t="s">
        <v>89</v>
      </c>
      <c r="G62">
        <v>0</v>
      </c>
      <c r="H62">
        <v>699839150764273</v>
      </c>
      <c r="I62">
        <v>1</v>
      </c>
      <c r="J62">
        <v>1</v>
      </c>
      <c r="K62">
        <v>0</v>
      </c>
      <c r="L62">
        <v>0</v>
      </c>
      <c r="M62">
        <v>1</v>
      </c>
      <c r="N62">
        <v>1</v>
      </c>
      <c r="O62">
        <v>4284.5</v>
      </c>
      <c r="P62">
        <v>4282.75</v>
      </c>
      <c r="Q62" t="s">
        <v>28</v>
      </c>
      <c r="R62">
        <v>19736083147</v>
      </c>
      <c r="S62">
        <v>-2</v>
      </c>
      <c r="T62">
        <v>-2</v>
      </c>
      <c r="U62">
        <v>4283.75</v>
      </c>
      <c r="V62">
        <v>2</v>
      </c>
      <c r="W62">
        <v>1</v>
      </c>
      <c r="X62">
        <v>5.67709344E+17</v>
      </c>
      <c r="Y62" s="1">
        <v>45219.588136574072</v>
      </c>
      <c r="Z62" t="s">
        <v>29</v>
      </c>
      <c r="AA62" t="s">
        <v>34</v>
      </c>
      <c r="AB62">
        <v>20</v>
      </c>
    </row>
    <row r="63" spans="1:28" x14ac:dyDescent="0.2">
      <c r="A63">
        <v>172</v>
      </c>
      <c r="B63">
        <v>3</v>
      </c>
      <c r="C63">
        <v>-1</v>
      </c>
      <c r="D63">
        <v>0</v>
      </c>
      <c r="E63">
        <v>9</v>
      </c>
      <c r="F63" t="s">
        <v>90</v>
      </c>
      <c r="G63">
        <v>0</v>
      </c>
      <c r="H63">
        <v>699839150764273</v>
      </c>
      <c r="I63">
        <v>0</v>
      </c>
      <c r="J63">
        <v>0</v>
      </c>
      <c r="K63">
        <v>1</v>
      </c>
      <c r="L63">
        <v>1</v>
      </c>
      <c r="M63">
        <v>1</v>
      </c>
      <c r="N63">
        <v>0</v>
      </c>
      <c r="O63" t="s">
        <v>31</v>
      </c>
      <c r="P63" s="2" t="s">
        <v>32</v>
      </c>
      <c r="Q63" t="s">
        <v>33</v>
      </c>
      <c r="R63">
        <v>19736083168</v>
      </c>
      <c r="S63">
        <v>-1</v>
      </c>
      <c r="T63">
        <v>-1</v>
      </c>
      <c r="U63">
        <v>4282.75</v>
      </c>
      <c r="V63">
        <v>1</v>
      </c>
      <c r="W63">
        <v>1</v>
      </c>
      <c r="X63">
        <v>5.67709344E+17</v>
      </c>
      <c r="Y63" s="1">
        <v>45219.588310185187</v>
      </c>
      <c r="Z63" t="s">
        <v>29</v>
      </c>
      <c r="AA63" t="s">
        <v>30</v>
      </c>
      <c r="AB63">
        <v>20</v>
      </c>
    </row>
    <row r="64" spans="1:28" x14ac:dyDescent="0.2">
      <c r="A64">
        <v>173</v>
      </c>
      <c r="B64">
        <v>3</v>
      </c>
      <c r="C64">
        <v>-1</v>
      </c>
      <c r="D64">
        <v>0</v>
      </c>
      <c r="E64">
        <v>9</v>
      </c>
      <c r="F64" t="s">
        <v>91</v>
      </c>
      <c r="G64">
        <v>0</v>
      </c>
      <c r="H64">
        <v>699839150764273</v>
      </c>
      <c r="I64">
        <v>0</v>
      </c>
      <c r="J64">
        <v>0</v>
      </c>
      <c r="K64">
        <v>1</v>
      </c>
      <c r="L64">
        <v>0</v>
      </c>
      <c r="M64">
        <v>1</v>
      </c>
      <c r="N64">
        <v>0</v>
      </c>
      <c r="O64" t="s">
        <v>31</v>
      </c>
      <c r="P64" s="2" t="s">
        <v>32</v>
      </c>
      <c r="Q64" t="s">
        <v>42</v>
      </c>
      <c r="R64">
        <v>19736083246</v>
      </c>
      <c r="S64">
        <v>0</v>
      </c>
      <c r="T64">
        <v>0</v>
      </c>
      <c r="U64">
        <v>4278.5</v>
      </c>
      <c r="V64">
        <v>1</v>
      </c>
      <c r="W64">
        <v>1</v>
      </c>
      <c r="X64">
        <v>5.67709344E+17</v>
      </c>
      <c r="Y64" s="1">
        <v>45219.591249999998</v>
      </c>
      <c r="Z64" t="s">
        <v>29</v>
      </c>
      <c r="AA64" t="s">
        <v>30</v>
      </c>
      <c r="AB64">
        <v>20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6"/>
  <sheetViews>
    <sheetView topLeftCell="B1" zoomScale="110" workbookViewId="0">
      <selection activeCell="J20" sqref="J20"/>
    </sheetView>
  </sheetViews>
  <sheetFormatPr baseColWidth="10" defaultColWidth="8.83203125" defaultRowHeight="15" x14ac:dyDescent="0.2"/>
  <cols>
    <col min="1" max="1" width="10.1640625" customWidth="1"/>
    <col min="2" max="2" width="13" customWidth="1"/>
    <col min="3" max="3" width="12" customWidth="1"/>
    <col min="4" max="4" width="20.83203125" customWidth="1"/>
    <col min="5" max="5" width="18.6640625" customWidth="1"/>
    <col min="6" max="6" width="23.5" customWidth="1"/>
    <col min="7" max="7" width="19.83203125" customWidth="1"/>
    <col min="8" max="8" width="18.33203125" style="11" customWidth="1"/>
    <col min="9" max="9" width="11" customWidth="1"/>
    <col min="10" max="10" width="14.5" customWidth="1"/>
    <col min="11" max="11" width="11.1640625" bestFit="1" customWidth="1"/>
    <col min="12" max="12" width="10" bestFit="1" customWidth="1"/>
    <col min="13" max="13" width="8.33203125" bestFit="1" customWidth="1"/>
    <col min="14" max="14" width="10" bestFit="1" customWidth="1"/>
    <col min="15" max="15" width="8.33203125" bestFit="1" customWidth="1"/>
    <col min="16" max="16" width="10.6640625" customWidth="1"/>
    <col min="17" max="33" width="10.1640625" bestFit="1" customWidth="1"/>
    <col min="34" max="34" width="11.33203125" bestFit="1" customWidth="1"/>
  </cols>
  <sheetData>
    <row r="1" spans="1:12" x14ac:dyDescent="0.2">
      <c r="A1" t="s">
        <v>27</v>
      </c>
      <c r="B1" t="s">
        <v>93</v>
      </c>
      <c r="C1" t="s">
        <v>92</v>
      </c>
      <c r="D1" t="s">
        <v>98</v>
      </c>
      <c r="E1" t="s">
        <v>97</v>
      </c>
      <c r="F1" t="s">
        <v>109</v>
      </c>
      <c r="G1" t="s">
        <v>96</v>
      </c>
      <c r="H1" s="11" t="s">
        <v>24</v>
      </c>
    </row>
    <row r="2" spans="1:12" x14ac:dyDescent="0.2">
      <c r="A2">
        <v>0</v>
      </c>
      <c r="B2" t="s">
        <v>30</v>
      </c>
      <c r="C2">
        <v>2</v>
      </c>
      <c r="D2">
        <v>4.5</v>
      </c>
      <c r="E2" s="5">
        <f t="shared" ref="E2:E22" si="0">D2 * 50</f>
        <v>225</v>
      </c>
      <c r="F2" s="5">
        <f>SUM(F25,Table1[[#This Row],[Profit/Loss (USD)]])</f>
        <v>10225</v>
      </c>
      <c r="G2" s="5">
        <f>F25 - (F25 * 0.03)</f>
        <v>9700</v>
      </c>
      <c r="H2" s="1">
        <v>45126.642233796294</v>
      </c>
      <c r="J2" s="6" t="s">
        <v>111</v>
      </c>
      <c r="K2" s="6">
        <f>COUNTIF(Table1[Profit/Loss (Points)], "&gt;0")</f>
        <v>14</v>
      </c>
    </row>
    <row r="3" spans="1:12" x14ac:dyDescent="0.2">
      <c r="A3">
        <v>1</v>
      </c>
      <c r="B3" t="s">
        <v>30</v>
      </c>
      <c r="C3">
        <v>2</v>
      </c>
      <c r="D3">
        <v>1</v>
      </c>
      <c r="E3" s="5">
        <f t="shared" si="0"/>
        <v>50</v>
      </c>
      <c r="F3" s="5">
        <f>SUM(F2,Table1[[#This Row],[Profit/Loss (USD)]])</f>
        <v>10275</v>
      </c>
      <c r="G3" s="5">
        <f>IF(AND(G2 &lt;= $F$25, Table1[[#This Row],[Account Balance (USD)]] &gt; TradeLog!F2), IF(G2 + (Table1[[#This Row],[Account Balance (USD)]]-F2) &gt; $F$25, $F$25, G2 + (Table1[[#This Row],[Account Balance (USD)]]-F2)), $F$25)</f>
        <v>9750</v>
      </c>
      <c r="H3" s="1">
        <v>45126.656550925924</v>
      </c>
      <c r="J3" s="6" t="s">
        <v>110</v>
      </c>
      <c r="K3" s="6">
        <f>COUNTIF(Table1[Profit/Loss (Points)], "&lt;0")</f>
        <v>7</v>
      </c>
    </row>
    <row r="4" spans="1:12" x14ac:dyDescent="0.2">
      <c r="A4">
        <v>2</v>
      </c>
      <c r="B4" t="s">
        <v>30</v>
      </c>
      <c r="C4">
        <v>2</v>
      </c>
      <c r="D4">
        <v>0.75</v>
      </c>
      <c r="E4" s="5">
        <f t="shared" si="0"/>
        <v>37.5</v>
      </c>
      <c r="F4" s="5">
        <f>SUM(F3,Table1[[#This Row],[Profit/Loss (USD)]])</f>
        <v>10312.5</v>
      </c>
      <c r="G4" s="5">
        <f>IF(AND(G3 &lt;= $F$25, Table1[[#This Row],[Account Balance (USD)]] &gt; TradeLog!F3), IF(G3 + (Table1[[#This Row],[Account Balance (USD)]]-F3) &gt; $F$25, $F$25, G3 + (Table1[[#This Row],[Account Balance (USD)]]-F3)), $F$25)</f>
        <v>9787.5</v>
      </c>
      <c r="H4" s="1">
        <v>45133.70684027778</v>
      </c>
      <c r="J4" s="6" t="s">
        <v>112</v>
      </c>
      <c r="K4" s="14">
        <f>K2/K3</f>
        <v>2</v>
      </c>
    </row>
    <row r="5" spans="1:12" x14ac:dyDescent="0.2">
      <c r="A5">
        <v>3</v>
      </c>
      <c r="B5" t="s">
        <v>34</v>
      </c>
      <c r="C5">
        <v>2</v>
      </c>
      <c r="D5">
        <v>1</v>
      </c>
      <c r="E5" s="5">
        <f t="shared" si="0"/>
        <v>50</v>
      </c>
      <c r="F5" s="5">
        <f>SUM(F4,Table1[[#This Row],[Profit/Loss (USD)]])</f>
        <v>10362.5</v>
      </c>
      <c r="G5" s="5">
        <f>IF(AND(G4 &lt;= $F$25, Table1[[#This Row],[Account Balance (USD)]] &gt; TradeLog!F4), IF(G4 + (Table1[[#This Row],[Account Balance (USD)]]-F4) &gt; $F$25, $F$25, G4 + (Table1[[#This Row],[Account Balance (USD)]]-F4)), $F$25)</f>
        <v>9837.5</v>
      </c>
      <c r="H5" s="1">
        <v>45184.704930555556</v>
      </c>
    </row>
    <row r="6" spans="1:12" x14ac:dyDescent="0.2">
      <c r="A6">
        <v>4</v>
      </c>
      <c r="B6" t="s">
        <v>34</v>
      </c>
      <c r="C6">
        <v>2</v>
      </c>
      <c r="D6">
        <v>5.5</v>
      </c>
      <c r="E6" s="5">
        <f t="shared" si="0"/>
        <v>275</v>
      </c>
      <c r="F6" s="5">
        <f>SUM(F5,Table1[[#This Row],[Profit/Loss (USD)]])</f>
        <v>10637.5</v>
      </c>
      <c r="G6" s="5">
        <f>IF(AND(G5 &lt;= $F$25, Table1[[#This Row],[Account Balance (USD)]] &gt; TradeLog!F5), IF(G5 + (Table1[[#This Row],[Account Balance (USD)]]-F5) &gt; $F$25, $F$25, G5 + (Table1[[#This Row],[Account Balance (USD)]]-F5)), $F$25)</f>
        <v>10000</v>
      </c>
      <c r="H6" s="1">
        <v>45184.709641203706</v>
      </c>
      <c r="J6" s="6" t="s">
        <v>113</v>
      </c>
      <c r="K6" s="13">
        <f>(F22-F25)/F25</f>
        <v>2.375E-2</v>
      </c>
    </row>
    <row r="7" spans="1:12" x14ac:dyDescent="0.2">
      <c r="A7">
        <v>5</v>
      </c>
      <c r="B7" t="s">
        <v>34</v>
      </c>
      <c r="C7">
        <v>2</v>
      </c>
      <c r="D7">
        <v>1</v>
      </c>
      <c r="E7" s="5">
        <f t="shared" si="0"/>
        <v>50</v>
      </c>
      <c r="F7" s="5">
        <f>SUM(F6,Table1[[#This Row],[Profit/Loss (USD)]])</f>
        <v>10687.5</v>
      </c>
      <c r="G7" s="5">
        <f>IF(AND(G6 &lt;= $F$25, Table1[[#This Row],[Account Balance (USD)]] &gt; TradeLog!F6), IF(G6 + (Table1[[#This Row],[Account Balance (USD)]]-F6) &gt; $F$25, $F$25, G6 + (Table1[[#This Row],[Account Balance (USD)]]-F6)), $F$25)</f>
        <v>10000</v>
      </c>
      <c r="H7" s="1">
        <v>45184.756724537037</v>
      </c>
      <c r="J7" s="4"/>
      <c r="K7" s="5"/>
    </row>
    <row r="8" spans="1:12" x14ac:dyDescent="0.2">
      <c r="A8">
        <v>6</v>
      </c>
      <c r="B8" t="s">
        <v>34</v>
      </c>
      <c r="C8">
        <v>2</v>
      </c>
      <c r="D8">
        <v>4</v>
      </c>
      <c r="E8" s="5">
        <f t="shared" si="0"/>
        <v>200</v>
      </c>
      <c r="F8" s="5">
        <f>SUM(F7,Table1[[#This Row],[Profit/Loss (USD)]])</f>
        <v>10887.5</v>
      </c>
      <c r="G8" s="5">
        <f>IF(AND(G7 &lt;= $F$25, Table1[[#This Row],[Account Balance (USD)]] &gt; TradeLog!F7), IF(G7 + (Table1[[#This Row],[Account Balance (USD)]]-F7) &gt; $F$25, $F$25, G7 + (Table1[[#This Row],[Account Balance (USD)]]-F7)), $F$25)</f>
        <v>10000</v>
      </c>
      <c r="H8" s="1">
        <v>45184.814166666663</v>
      </c>
      <c r="J8" s="6" t="s">
        <v>126</v>
      </c>
      <c r="K8" s="7" cm="1">
        <f t="array" ref="K8">SUMPRODUCT(--(Table1[Account Balance (USD)] &lt;Table1[Trailing Drawdown]))</f>
        <v>2</v>
      </c>
    </row>
    <row r="9" spans="1:12" x14ac:dyDescent="0.2">
      <c r="A9">
        <v>7</v>
      </c>
      <c r="B9" t="s">
        <v>30</v>
      </c>
      <c r="C9">
        <v>2</v>
      </c>
      <c r="D9">
        <v>1</v>
      </c>
      <c r="E9" s="5">
        <f t="shared" si="0"/>
        <v>50</v>
      </c>
      <c r="F9" s="5">
        <f>SUM(F8,Table1[[#This Row],[Profit/Loss (USD)]])</f>
        <v>10937.5</v>
      </c>
      <c r="G9" s="5">
        <f>IF(AND(G8 &lt;= $F$25, Table1[[#This Row],[Account Balance (USD)]] &gt; TradeLog!F8), IF(G8 + (Table1[[#This Row],[Account Balance (USD)]]-F8) &gt; $F$25, $F$25, G8 + (Table1[[#This Row],[Account Balance (USD)]]-F8)), $F$25)</f>
        <v>10000</v>
      </c>
      <c r="H9" s="1">
        <v>45189.661898148152</v>
      </c>
      <c r="J9" s="6" t="s">
        <v>117</v>
      </c>
      <c r="K9" s="6">
        <f>(MAX(Table1[Account Balance (USD)]) - MIN(Table1[Account Balance (USD)]))</f>
        <v>1125</v>
      </c>
    </row>
    <row r="10" spans="1:12" x14ac:dyDescent="0.2">
      <c r="A10">
        <v>8</v>
      </c>
      <c r="B10" t="s">
        <v>34</v>
      </c>
      <c r="C10">
        <v>2</v>
      </c>
      <c r="D10">
        <v>1.25</v>
      </c>
      <c r="E10" s="5">
        <f t="shared" si="0"/>
        <v>62.5</v>
      </c>
      <c r="F10" s="5">
        <f>SUM(F9,Table1[[#This Row],[Profit/Loss (USD)]])</f>
        <v>11000</v>
      </c>
      <c r="G10" s="5">
        <f>IF(AND(G9 &lt;= $F$25, Table1[[#This Row],[Account Balance (USD)]] &gt; TradeLog!F9), IF(G9 + (Table1[[#This Row],[Account Balance (USD)]]-F9) &gt; $F$25, $F$25, G9 + (Table1[[#This Row],[Account Balance (USD)]]-F9)), $F$25)</f>
        <v>10000</v>
      </c>
      <c r="H10" s="1">
        <v>45189.682766203703</v>
      </c>
    </row>
    <row r="11" spans="1:12" x14ac:dyDescent="0.2">
      <c r="A11">
        <v>9</v>
      </c>
      <c r="B11" t="s">
        <v>30</v>
      </c>
      <c r="C11">
        <v>1</v>
      </c>
      <c r="D11">
        <v>-2.75</v>
      </c>
      <c r="E11" s="5">
        <f t="shared" si="0"/>
        <v>-137.5</v>
      </c>
      <c r="F11" s="5">
        <f>SUM(F10,Table1[[#This Row],[Profit/Loss (USD)]])</f>
        <v>10862.5</v>
      </c>
      <c r="G11" s="5">
        <f>IF(AND(G10 &lt;= $F$25, Table1[[#This Row],[Account Balance (USD)]] &gt; TradeLog!F10), IF(G10 + (Table1[[#This Row],[Account Balance (USD)]]-F10) &gt; $F$25, $F$25, G10 + (Table1[[#This Row],[Account Balance (USD)]]-F10)), $F$25)</f>
        <v>10000</v>
      </c>
      <c r="H11" s="1">
        <v>45189.70648148148</v>
      </c>
      <c r="J11" s="6" t="s">
        <v>114</v>
      </c>
      <c r="K11" s="6" t="s">
        <v>116</v>
      </c>
      <c r="L11" s="6" t="s">
        <v>115</v>
      </c>
    </row>
    <row r="12" spans="1:12" x14ac:dyDescent="0.2">
      <c r="A12">
        <v>10</v>
      </c>
      <c r="B12" t="s">
        <v>30</v>
      </c>
      <c r="C12">
        <v>2</v>
      </c>
      <c r="D12">
        <v>-6.5</v>
      </c>
      <c r="E12" s="5">
        <f t="shared" si="0"/>
        <v>-325</v>
      </c>
      <c r="F12" s="5">
        <f>SUM(F11,Table1[[#This Row],[Profit/Loss (USD)]])</f>
        <v>10537.5</v>
      </c>
      <c r="G12" s="5">
        <f>IF(AND(G11 &lt;= $F$25, Table1[[#This Row],[Account Balance (USD)]] &gt; TradeLog!F11), IF(G11 + (Table1[[#This Row],[Account Balance (USD)]]-F11) &gt; $F$25, $F$25, G11 + (Table1[[#This Row],[Account Balance (USD)]]-F11)), $F$25)</f>
        <v>10000</v>
      </c>
      <c r="H12" s="1">
        <v>45204.637337962966</v>
      </c>
      <c r="J12">
        <v>21</v>
      </c>
      <c r="K12">
        <v>4.75</v>
      </c>
      <c r="L12" s="5">
        <v>237.5</v>
      </c>
    </row>
    <row r="13" spans="1:12" x14ac:dyDescent="0.2">
      <c r="A13">
        <v>11</v>
      </c>
      <c r="B13" t="s">
        <v>34</v>
      </c>
      <c r="C13">
        <v>2</v>
      </c>
      <c r="D13">
        <v>-5.5</v>
      </c>
      <c r="E13" s="5">
        <f t="shared" si="0"/>
        <v>-275</v>
      </c>
      <c r="F13" s="5">
        <f>SUM(F12,Table1[[#This Row],[Profit/Loss (USD)]])</f>
        <v>10262.5</v>
      </c>
      <c r="G13" s="5">
        <f>IF(AND(G12 &lt;= $F$25, Table1[[#This Row],[Account Balance (USD)]] &gt; TradeLog!F12), IF(G12 + (Table1[[#This Row],[Account Balance (USD)]]-F12) &gt; $F$25, $F$25, G12 + (Table1[[#This Row],[Account Balance (USD)]]-F12)), $F$25)</f>
        <v>10000</v>
      </c>
      <c r="H13" s="1">
        <v>45204.638206018521</v>
      </c>
    </row>
    <row r="14" spans="1:12" x14ac:dyDescent="0.2">
      <c r="A14">
        <v>12</v>
      </c>
      <c r="B14" t="s">
        <v>30</v>
      </c>
      <c r="C14">
        <v>2</v>
      </c>
      <c r="D14">
        <v>4.25</v>
      </c>
      <c r="E14" s="5">
        <f t="shared" si="0"/>
        <v>212.5</v>
      </c>
      <c r="F14" s="5">
        <f>SUM(F13,Table1[[#This Row],[Profit/Loss (USD)]])</f>
        <v>10475</v>
      </c>
      <c r="G14" s="5">
        <f>IF(AND(G13 &lt;= $F$25, Table1[[#This Row],[Account Balance (USD)]] &gt; TradeLog!F13), IF(G13 + (Table1[[#This Row],[Account Balance (USD)]]-F13) &gt; $F$25, $F$25, G13 + (Table1[[#This Row],[Account Balance (USD)]]-F13)), $F$25)</f>
        <v>10000</v>
      </c>
      <c r="H14" s="1">
        <v>45204.641122685185</v>
      </c>
    </row>
    <row r="15" spans="1:12" x14ac:dyDescent="0.2">
      <c r="A15">
        <v>13</v>
      </c>
      <c r="B15" t="s">
        <v>30</v>
      </c>
      <c r="C15">
        <v>2</v>
      </c>
      <c r="D15">
        <v>-3</v>
      </c>
      <c r="E15" s="5">
        <f t="shared" si="0"/>
        <v>-150</v>
      </c>
      <c r="F15" s="5">
        <f>SUM(F14,Table1[[#This Row],[Profit/Loss (USD)]])</f>
        <v>10325</v>
      </c>
      <c r="G15" s="5">
        <f>IF(AND(G14 &lt;= $F$25, Table1[[#This Row],[Account Balance (USD)]] &gt; TradeLog!F14), IF(G14 + (Table1[[#This Row],[Account Balance (USD)]]-F14) &gt; $F$25, $F$25, G14 + (Table1[[#This Row],[Account Balance (USD)]]-F14)), $F$25)</f>
        <v>10000</v>
      </c>
      <c r="H15" s="1">
        <v>45204.645196759258</v>
      </c>
    </row>
    <row r="16" spans="1:12" x14ac:dyDescent="0.2">
      <c r="A16">
        <v>14</v>
      </c>
      <c r="B16" t="s">
        <v>34</v>
      </c>
      <c r="C16">
        <v>2</v>
      </c>
      <c r="D16">
        <v>1</v>
      </c>
      <c r="E16" s="5">
        <f t="shared" si="0"/>
        <v>50</v>
      </c>
      <c r="F16" s="5">
        <f>SUM(F15,Table1[[#This Row],[Profit/Loss (USD)]])</f>
        <v>10375</v>
      </c>
      <c r="G16" s="5">
        <f>IF(AND(G15 &lt;= $F$25, Table1[[#This Row],[Account Balance (USD)]] &gt; TradeLog!F15), IF(G15 + (Table1[[#This Row],[Account Balance (USD)]]-F15) &gt; $F$25, $F$25, G15 + (Table1[[#This Row],[Account Balance (USD)]]-F15)), $F$25)</f>
        <v>10000</v>
      </c>
      <c r="H16" s="1">
        <v>45204.646817129629</v>
      </c>
    </row>
    <row r="17" spans="1:14" x14ac:dyDescent="0.2">
      <c r="A17">
        <v>15</v>
      </c>
      <c r="B17" t="s">
        <v>30</v>
      </c>
      <c r="C17">
        <v>2</v>
      </c>
      <c r="D17">
        <v>-4</v>
      </c>
      <c r="E17" s="5">
        <f t="shared" si="0"/>
        <v>-200</v>
      </c>
      <c r="F17" s="5">
        <f>SUM(F16,Table1[[#This Row],[Profit/Loss (USD)]])</f>
        <v>10175</v>
      </c>
      <c r="G17" s="5">
        <f>IF(AND(G16 &lt;= $F$25, Table1[[#This Row],[Account Balance (USD)]] &gt; TradeLog!F16), IF(G16 + (Table1[[#This Row],[Account Balance (USD)]]-F16) &gt; $F$25, $F$25, G16 + (Table1[[#This Row],[Account Balance (USD)]]-F16)), $F$25)</f>
        <v>10000</v>
      </c>
      <c r="H17" s="1">
        <v>45204.713414351849</v>
      </c>
    </row>
    <row r="18" spans="1:14" x14ac:dyDescent="0.2">
      <c r="A18">
        <v>16</v>
      </c>
      <c r="B18" t="s">
        <v>30</v>
      </c>
      <c r="C18">
        <v>2</v>
      </c>
      <c r="D18">
        <v>1</v>
      </c>
      <c r="E18" s="5">
        <f t="shared" si="0"/>
        <v>50</v>
      </c>
      <c r="F18" s="5">
        <f>SUM(F17,Table1[[#This Row],[Profit/Loss (USD)]])</f>
        <v>10225</v>
      </c>
      <c r="G18" s="5">
        <f>IF(AND(G17 &lt;= $F$25, Table1[[#This Row],[Account Balance (USD)]] &gt; TradeLog!F17), IF(G17 + (Table1[[#This Row],[Account Balance (USD)]]-F17) &gt; $F$25, $F$25, G17 + (Table1[[#This Row],[Account Balance (USD)]]-F17)), $F$25)</f>
        <v>10000</v>
      </c>
      <c r="H18" s="1">
        <v>45204.715821759259</v>
      </c>
    </row>
    <row r="19" spans="1:14" x14ac:dyDescent="0.2">
      <c r="A19">
        <v>17</v>
      </c>
      <c r="B19" t="s">
        <v>30</v>
      </c>
      <c r="C19">
        <v>2</v>
      </c>
      <c r="D19">
        <v>-2.5</v>
      </c>
      <c r="E19" s="5">
        <f t="shared" si="0"/>
        <v>-125</v>
      </c>
      <c r="F19" s="5">
        <f>SUM(F18,Table1[[#This Row],[Profit/Loss (USD)]])</f>
        <v>10100</v>
      </c>
      <c r="G19" s="5">
        <f>IF(AND(G18 &lt;= $F$25, Table1[[#This Row],[Account Balance (USD)]] &gt; TradeLog!F18), IF(G18 + (Table1[[#This Row],[Account Balance (USD)]]-F18) &gt; $F$25, $F$25, G18 + (Table1[[#This Row],[Account Balance (USD)]]-F18)), $F$25)</f>
        <v>10000</v>
      </c>
      <c r="H19" s="1">
        <v>45204.717685185184</v>
      </c>
    </row>
    <row r="20" spans="1:14" x14ac:dyDescent="0.2">
      <c r="A20">
        <v>18</v>
      </c>
      <c r="B20" t="s">
        <v>34</v>
      </c>
      <c r="C20">
        <v>2</v>
      </c>
      <c r="D20">
        <v>-4.5</v>
      </c>
      <c r="E20" s="5">
        <f t="shared" si="0"/>
        <v>-225</v>
      </c>
      <c r="F20" s="5">
        <f>SUM(F19,Table1[[#This Row],[Profit/Loss (USD)]])</f>
        <v>9875</v>
      </c>
      <c r="G20" s="5">
        <f>IF(AND(G19 &lt;= $F$25, Table1[[#This Row],[Account Balance (USD)]] &gt; TradeLog!F19), IF(G19 + (Table1[[#This Row],[Account Balance (USD)]]-F19) &gt; $F$25, $F$25, G19 + (Table1[[#This Row],[Account Balance (USD)]]-F19)), $F$25)</f>
        <v>10000</v>
      </c>
      <c r="H20" s="1">
        <v>45204.722280092596</v>
      </c>
    </row>
    <row r="21" spans="1:14" x14ac:dyDescent="0.2">
      <c r="A21">
        <v>19</v>
      </c>
      <c r="B21" t="s">
        <v>30</v>
      </c>
      <c r="C21">
        <v>2</v>
      </c>
      <c r="D21">
        <v>1</v>
      </c>
      <c r="E21" s="5">
        <f t="shared" si="0"/>
        <v>50</v>
      </c>
      <c r="F21" s="5">
        <f>SUM(F20,Table1[[#This Row],[Profit/Loss (USD)]])</f>
        <v>9925</v>
      </c>
      <c r="G21" s="5">
        <f>IF(AND(G20 &lt;= $F$25, Table1[[#This Row],[Account Balance (USD)]] &gt; TradeLog!F20), IF(G20 + (Table1[[#This Row],[Account Balance (USD)]]-F20) &gt; $F$25, $F$25, G20 + (Table1[[#This Row],[Account Balance (USD)]]-F20)), $F$25)</f>
        <v>10000</v>
      </c>
      <c r="H21" s="1">
        <v>45204.724085648151</v>
      </c>
    </row>
    <row r="22" spans="1:14" x14ac:dyDescent="0.2">
      <c r="A22">
        <v>20</v>
      </c>
      <c r="B22" t="s">
        <v>34</v>
      </c>
      <c r="C22">
        <v>2</v>
      </c>
      <c r="D22">
        <v>6.25</v>
      </c>
      <c r="E22" s="5">
        <f t="shared" si="0"/>
        <v>312.5</v>
      </c>
      <c r="F22" s="5">
        <f>SUM(F21,Table1[[#This Row],[Profit/Loss (USD)]])</f>
        <v>10237.5</v>
      </c>
      <c r="G22" s="5">
        <f>IF(AND(G21 &lt;= $F$25, Table1[[#This Row],[Account Balance (USD)]] &gt; TradeLog!F21), IF(G21 + (Table1[[#This Row],[Account Balance (USD)]]-F21) &gt; $F$25, $F$25, G21 + (Table1[[#This Row],[Account Balance (USD)]]-F21)), $F$25)</f>
        <v>10000</v>
      </c>
      <c r="H22" s="1">
        <v>45219.588136574072</v>
      </c>
    </row>
    <row r="24" spans="1:14" x14ac:dyDescent="0.2">
      <c r="F24" s="8" t="s">
        <v>95</v>
      </c>
    </row>
    <row r="25" spans="1:14" x14ac:dyDescent="0.2">
      <c r="F25" s="8">
        <v>10000</v>
      </c>
    </row>
    <row r="26" spans="1:14" x14ac:dyDescent="0.2">
      <c r="N26" s="5"/>
    </row>
  </sheetData>
  <phoneticPr fontId="18" type="noConversion"/>
  <pageMargins left="0.7" right="0.7" top="0.75" bottom="0.75" header="0.3" footer="0.3"/>
  <pageSetup orientation="portrait" horizontalDpi="0" verticalDpi="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533AD-E422-DB46-9A3A-37C75FED7496}">
  <dimension ref="A3:C34"/>
  <sheetViews>
    <sheetView workbookViewId="0">
      <selection activeCell="AF28" sqref="AF28"/>
    </sheetView>
  </sheetViews>
  <sheetFormatPr baseColWidth="10" defaultRowHeight="15" x14ac:dyDescent="0.2"/>
  <cols>
    <col min="1" max="1" width="19.5" bestFit="1" customWidth="1"/>
    <col min="2" max="3" width="9.1640625" bestFit="1" customWidth="1"/>
    <col min="17" max="17" width="12.1640625" bestFit="1" customWidth="1"/>
  </cols>
  <sheetData>
    <row r="3" spans="1:3" x14ac:dyDescent="0.2">
      <c r="A3" s="3" t="s">
        <v>124</v>
      </c>
      <c r="B3" t="s">
        <v>122</v>
      </c>
      <c r="C3" t="s">
        <v>123</v>
      </c>
    </row>
    <row r="4" spans="1:3" x14ac:dyDescent="0.2">
      <c r="A4" s="4" t="s">
        <v>99</v>
      </c>
      <c r="B4" s="17">
        <v>30812.5</v>
      </c>
      <c r="C4" s="17">
        <v>29237.5</v>
      </c>
    </row>
    <row r="5" spans="1:3" x14ac:dyDescent="0.2">
      <c r="A5" s="9" t="s">
        <v>102</v>
      </c>
      <c r="B5" s="17">
        <v>20500</v>
      </c>
      <c r="C5" s="17">
        <v>19450</v>
      </c>
    </row>
    <row r="6" spans="1:3" x14ac:dyDescent="0.2">
      <c r="A6" s="12">
        <v>45126.642233796294</v>
      </c>
      <c r="B6" s="17">
        <v>10225</v>
      </c>
      <c r="C6" s="17">
        <v>9700</v>
      </c>
    </row>
    <row r="7" spans="1:3" x14ac:dyDescent="0.2">
      <c r="A7" s="12">
        <v>45126.656550925924</v>
      </c>
      <c r="B7" s="17">
        <v>10275</v>
      </c>
      <c r="C7" s="17">
        <v>9750</v>
      </c>
    </row>
    <row r="8" spans="1:3" x14ac:dyDescent="0.2">
      <c r="A8" s="9" t="s">
        <v>103</v>
      </c>
      <c r="B8" s="17">
        <v>10312.5</v>
      </c>
      <c r="C8" s="17">
        <v>9787.5</v>
      </c>
    </row>
    <row r="9" spans="1:3" x14ac:dyDescent="0.2">
      <c r="A9" s="12">
        <v>45133.70684027778</v>
      </c>
      <c r="B9" s="17">
        <v>10312.5</v>
      </c>
      <c r="C9" s="17">
        <v>9787.5</v>
      </c>
    </row>
    <row r="10" spans="1:3" x14ac:dyDescent="0.2">
      <c r="A10" s="4" t="s">
        <v>100</v>
      </c>
      <c r="B10" s="17">
        <v>75375</v>
      </c>
      <c r="C10" s="17">
        <v>69837.5</v>
      </c>
    </row>
    <row r="11" spans="1:3" x14ac:dyDescent="0.2">
      <c r="A11" s="9" t="s">
        <v>104</v>
      </c>
      <c r="B11" s="17">
        <v>42575</v>
      </c>
      <c r="C11" s="17">
        <v>39837.5</v>
      </c>
    </row>
    <row r="12" spans="1:3" x14ac:dyDescent="0.2">
      <c r="A12" s="12">
        <v>45184.704930555556</v>
      </c>
      <c r="B12" s="17">
        <v>10362.5</v>
      </c>
      <c r="C12" s="17">
        <v>9837.5</v>
      </c>
    </row>
    <row r="13" spans="1:3" x14ac:dyDescent="0.2">
      <c r="A13" s="12">
        <v>45184.709641203706</v>
      </c>
      <c r="B13" s="17">
        <v>10637.5</v>
      </c>
      <c r="C13" s="17">
        <v>10000</v>
      </c>
    </row>
    <row r="14" spans="1:3" x14ac:dyDescent="0.2">
      <c r="A14" s="12">
        <v>45184.756724537037</v>
      </c>
      <c r="B14" s="17">
        <v>10687.5</v>
      </c>
      <c r="C14" s="17">
        <v>10000</v>
      </c>
    </row>
    <row r="15" spans="1:3" x14ac:dyDescent="0.2">
      <c r="A15" s="12">
        <v>45184.814166666663</v>
      </c>
      <c r="B15" s="17">
        <v>10887.5</v>
      </c>
      <c r="C15" s="17">
        <v>10000</v>
      </c>
    </row>
    <row r="16" spans="1:3" x14ac:dyDescent="0.2">
      <c r="A16" s="9" t="s">
        <v>105</v>
      </c>
      <c r="B16" s="17">
        <v>32800</v>
      </c>
      <c r="C16" s="17">
        <v>30000</v>
      </c>
    </row>
    <row r="17" spans="1:3" x14ac:dyDescent="0.2">
      <c r="A17" s="12">
        <v>45189.661898148152</v>
      </c>
      <c r="B17" s="17">
        <v>10937.5</v>
      </c>
      <c r="C17" s="17">
        <v>10000</v>
      </c>
    </row>
    <row r="18" spans="1:3" x14ac:dyDescent="0.2">
      <c r="A18" s="12">
        <v>45189.682766203703</v>
      </c>
      <c r="B18" s="17">
        <v>11000</v>
      </c>
      <c r="C18" s="17">
        <v>10000</v>
      </c>
    </row>
    <row r="19" spans="1:3" x14ac:dyDescent="0.2">
      <c r="A19" s="12">
        <v>45189.70648148148</v>
      </c>
      <c r="B19" s="17">
        <v>10862.5</v>
      </c>
      <c r="C19" s="17">
        <v>10000</v>
      </c>
    </row>
    <row r="20" spans="1:3" x14ac:dyDescent="0.2">
      <c r="A20" s="4" t="s">
        <v>101</v>
      </c>
      <c r="B20" s="17">
        <v>112512.5</v>
      </c>
      <c r="C20" s="17">
        <v>110000</v>
      </c>
    </row>
    <row r="21" spans="1:3" x14ac:dyDescent="0.2">
      <c r="A21" s="9" t="s">
        <v>106</v>
      </c>
      <c r="B21" s="17">
        <v>102275</v>
      </c>
      <c r="C21" s="17">
        <v>100000</v>
      </c>
    </row>
    <row r="22" spans="1:3" x14ac:dyDescent="0.2">
      <c r="A22" s="12">
        <v>45204.637337962966</v>
      </c>
      <c r="B22" s="17">
        <v>10537.5</v>
      </c>
      <c r="C22" s="17">
        <v>10000</v>
      </c>
    </row>
    <row r="23" spans="1:3" x14ac:dyDescent="0.2">
      <c r="A23" s="12">
        <v>45204.638206018521</v>
      </c>
      <c r="B23" s="17">
        <v>10262.5</v>
      </c>
      <c r="C23" s="17">
        <v>10000</v>
      </c>
    </row>
    <row r="24" spans="1:3" x14ac:dyDescent="0.2">
      <c r="A24" s="12">
        <v>45204.641122685185</v>
      </c>
      <c r="B24" s="17">
        <v>10475</v>
      </c>
      <c r="C24" s="17">
        <v>10000</v>
      </c>
    </row>
    <row r="25" spans="1:3" x14ac:dyDescent="0.2">
      <c r="A25" s="12">
        <v>45204.645196759258</v>
      </c>
      <c r="B25" s="17">
        <v>10325</v>
      </c>
      <c r="C25" s="17">
        <v>10000</v>
      </c>
    </row>
    <row r="26" spans="1:3" x14ac:dyDescent="0.2">
      <c r="A26" s="12">
        <v>45204.646817129629</v>
      </c>
      <c r="B26" s="17">
        <v>10375</v>
      </c>
      <c r="C26" s="17">
        <v>10000</v>
      </c>
    </row>
    <row r="27" spans="1:3" x14ac:dyDescent="0.2">
      <c r="A27" s="12">
        <v>45204.713414351849</v>
      </c>
      <c r="B27" s="17">
        <v>10175</v>
      </c>
      <c r="C27" s="17">
        <v>10000</v>
      </c>
    </row>
    <row r="28" spans="1:3" x14ac:dyDescent="0.2">
      <c r="A28" s="12">
        <v>45204.715821759259</v>
      </c>
      <c r="B28" s="17">
        <v>10225</v>
      </c>
      <c r="C28" s="17">
        <v>10000</v>
      </c>
    </row>
    <row r="29" spans="1:3" x14ac:dyDescent="0.2">
      <c r="A29" s="12">
        <v>45204.717685185184</v>
      </c>
      <c r="B29" s="17">
        <v>10100</v>
      </c>
      <c r="C29" s="17">
        <v>10000</v>
      </c>
    </row>
    <row r="30" spans="1:3" x14ac:dyDescent="0.2">
      <c r="A30" s="12">
        <v>45204.722280092596</v>
      </c>
      <c r="B30" s="17">
        <v>9875</v>
      </c>
      <c r="C30" s="17">
        <v>10000</v>
      </c>
    </row>
    <row r="31" spans="1:3" x14ac:dyDescent="0.2">
      <c r="A31" s="12">
        <v>45204.724085648151</v>
      </c>
      <c r="B31" s="17">
        <v>9925</v>
      </c>
      <c r="C31" s="17">
        <v>10000</v>
      </c>
    </row>
    <row r="32" spans="1:3" x14ac:dyDescent="0.2">
      <c r="A32" s="9" t="s">
        <v>107</v>
      </c>
      <c r="B32" s="17">
        <v>10237.5</v>
      </c>
      <c r="C32" s="17">
        <v>10000</v>
      </c>
    </row>
    <row r="33" spans="1:3" x14ac:dyDescent="0.2">
      <c r="A33" s="12">
        <v>45219.588136574072</v>
      </c>
      <c r="B33" s="17">
        <v>10237.5</v>
      </c>
      <c r="C33" s="17">
        <v>10000</v>
      </c>
    </row>
    <row r="34" spans="1:3" x14ac:dyDescent="0.2">
      <c r="A34" s="4" t="s">
        <v>94</v>
      </c>
      <c r="B34" s="17">
        <v>218700</v>
      </c>
      <c r="C34" s="17">
        <v>209075</v>
      </c>
    </row>
  </sheetData>
  <pageMargins left="0.7" right="0.7" top="0.75" bottom="0.75" header="0.3" footer="0.3"/>
  <pageSetup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U45"/>
  <sheetViews>
    <sheetView workbookViewId="0">
      <selection activeCell="S22" sqref="S22"/>
    </sheetView>
  </sheetViews>
  <sheetFormatPr baseColWidth="10" defaultColWidth="8.83203125" defaultRowHeight="15" x14ac:dyDescent="0.2"/>
  <cols>
    <col min="1" max="1" width="17.6640625" bestFit="1" customWidth="1"/>
    <col min="2" max="3" width="7.33203125" bestFit="1" customWidth="1"/>
  </cols>
  <sheetData>
    <row r="4" spans="1:21" x14ac:dyDescent="0.2">
      <c r="A4" s="3" t="s">
        <v>121</v>
      </c>
      <c r="B4" t="s">
        <v>119</v>
      </c>
      <c r="S4" t="s">
        <v>121</v>
      </c>
      <c r="T4" t="s">
        <v>110</v>
      </c>
      <c r="U4" t="s">
        <v>125</v>
      </c>
    </row>
    <row r="5" spans="1:21" x14ac:dyDescent="0.2">
      <c r="A5" s="4" t="s">
        <v>99</v>
      </c>
      <c r="B5">
        <v>312.5</v>
      </c>
      <c r="S5" s="9" t="s">
        <v>102</v>
      </c>
      <c r="U5">
        <f>SUM(B7:B8)</f>
        <v>275</v>
      </c>
    </row>
    <row r="6" spans="1:21" x14ac:dyDescent="0.2">
      <c r="A6" s="9" t="s">
        <v>102</v>
      </c>
      <c r="B6">
        <v>275</v>
      </c>
      <c r="S6" s="9" t="s">
        <v>103</v>
      </c>
      <c r="U6">
        <f>B10</f>
        <v>37.5</v>
      </c>
    </row>
    <row r="7" spans="1:21" x14ac:dyDescent="0.2">
      <c r="A7" s="10">
        <v>45126.642233796294</v>
      </c>
      <c r="B7">
        <v>225</v>
      </c>
      <c r="S7" s="9" t="s">
        <v>104</v>
      </c>
      <c r="U7">
        <f>SUM(B13:B16)</f>
        <v>575</v>
      </c>
    </row>
    <row r="8" spans="1:21" x14ac:dyDescent="0.2">
      <c r="A8" s="10">
        <v>45126.656550925924</v>
      </c>
      <c r="B8">
        <v>50</v>
      </c>
      <c r="S8" s="9" t="s">
        <v>105</v>
      </c>
      <c r="T8">
        <f>ABS(B20)</f>
        <v>137.5</v>
      </c>
      <c r="U8">
        <f>SUM(B18:B19)</f>
        <v>112.5</v>
      </c>
    </row>
    <row r="9" spans="1:21" x14ac:dyDescent="0.2">
      <c r="A9" s="9" t="s">
        <v>103</v>
      </c>
      <c r="B9">
        <v>37.5</v>
      </c>
      <c r="S9" s="9" t="s">
        <v>106</v>
      </c>
      <c r="T9">
        <f>ABS(SUM(B23:B24,B26,B28,B30,B31))</f>
        <v>1300</v>
      </c>
      <c r="U9">
        <f>SUM(B25,B27,B29,B32)</f>
        <v>362.5</v>
      </c>
    </row>
    <row r="10" spans="1:21" x14ac:dyDescent="0.2">
      <c r="A10" s="10">
        <v>45133.70684027778</v>
      </c>
      <c r="B10">
        <v>37.5</v>
      </c>
      <c r="S10" s="9" t="s">
        <v>107</v>
      </c>
      <c r="U10">
        <f>SUM(B12:B13)</f>
        <v>625</v>
      </c>
    </row>
    <row r="11" spans="1:21" x14ac:dyDescent="0.2">
      <c r="A11" s="4" t="s">
        <v>100</v>
      </c>
      <c r="B11">
        <v>550</v>
      </c>
    </row>
    <row r="12" spans="1:21" x14ac:dyDescent="0.2">
      <c r="A12" s="9" t="s">
        <v>104</v>
      </c>
      <c r="B12">
        <v>575</v>
      </c>
    </row>
    <row r="13" spans="1:21" x14ac:dyDescent="0.2">
      <c r="A13" s="10">
        <v>45184.704930555556</v>
      </c>
      <c r="B13">
        <v>50</v>
      </c>
    </row>
    <row r="14" spans="1:21" x14ac:dyDescent="0.2">
      <c r="A14" s="10">
        <v>45184.709641203706</v>
      </c>
      <c r="B14">
        <v>275</v>
      </c>
    </row>
    <row r="15" spans="1:21" x14ac:dyDescent="0.2">
      <c r="A15" s="10">
        <v>45184.756724537037</v>
      </c>
      <c r="B15">
        <v>50</v>
      </c>
    </row>
    <row r="16" spans="1:21" x14ac:dyDescent="0.2">
      <c r="A16" s="10">
        <v>45184.814166666663</v>
      </c>
      <c r="B16">
        <v>200</v>
      </c>
    </row>
    <row r="17" spans="1:2" x14ac:dyDescent="0.2">
      <c r="A17" s="9" t="s">
        <v>105</v>
      </c>
      <c r="B17">
        <v>-25</v>
      </c>
    </row>
    <row r="18" spans="1:2" x14ac:dyDescent="0.2">
      <c r="A18" s="10">
        <v>45189.661898148152</v>
      </c>
      <c r="B18">
        <v>50</v>
      </c>
    </row>
    <row r="19" spans="1:2" x14ac:dyDescent="0.2">
      <c r="A19" s="10">
        <v>45189.682766203703</v>
      </c>
      <c r="B19">
        <v>62.5</v>
      </c>
    </row>
    <row r="20" spans="1:2" x14ac:dyDescent="0.2">
      <c r="A20" s="10">
        <v>45189.70648148148</v>
      </c>
      <c r="B20">
        <v>-137.5</v>
      </c>
    </row>
    <row r="21" spans="1:2" x14ac:dyDescent="0.2">
      <c r="A21" s="4" t="s">
        <v>101</v>
      </c>
      <c r="B21">
        <v>-625</v>
      </c>
    </row>
    <row r="22" spans="1:2" x14ac:dyDescent="0.2">
      <c r="A22" s="9" t="s">
        <v>106</v>
      </c>
      <c r="B22">
        <v>-937.5</v>
      </c>
    </row>
    <row r="23" spans="1:2" x14ac:dyDescent="0.2">
      <c r="A23" s="10">
        <v>45204.637337962966</v>
      </c>
      <c r="B23">
        <v>-325</v>
      </c>
    </row>
    <row r="24" spans="1:2" x14ac:dyDescent="0.2">
      <c r="A24" s="10">
        <v>45204.638206018521</v>
      </c>
      <c r="B24">
        <v>-275</v>
      </c>
    </row>
    <row r="25" spans="1:2" x14ac:dyDescent="0.2">
      <c r="A25" s="10">
        <v>45204.641122685185</v>
      </c>
      <c r="B25">
        <v>212.5</v>
      </c>
    </row>
    <row r="26" spans="1:2" x14ac:dyDescent="0.2">
      <c r="A26" s="10">
        <v>45204.645196759258</v>
      </c>
      <c r="B26">
        <v>-150</v>
      </c>
    </row>
    <row r="27" spans="1:2" x14ac:dyDescent="0.2">
      <c r="A27" s="10">
        <v>45204.646817129629</v>
      </c>
      <c r="B27">
        <v>50</v>
      </c>
    </row>
    <row r="28" spans="1:2" x14ac:dyDescent="0.2">
      <c r="A28" s="10">
        <v>45204.713414351849</v>
      </c>
      <c r="B28">
        <v>-200</v>
      </c>
    </row>
    <row r="29" spans="1:2" x14ac:dyDescent="0.2">
      <c r="A29" s="10">
        <v>45204.715821759259</v>
      </c>
      <c r="B29">
        <v>50</v>
      </c>
    </row>
    <row r="30" spans="1:2" x14ac:dyDescent="0.2">
      <c r="A30" s="10">
        <v>45204.717685185184</v>
      </c>
      <c r="B30">
        <v>-125</v>
      </c>
    </row>
    <row r="31" spans="1:2" x14ac:dyDescent="0.2">
      <c r="A31" s="10">
        <v>45204.722280092596</v>
      </c>
      <c r="B31">
        <v>-225</v>
      </c>
    </row>
    <row r="32" spans="1:2" x14ac:dyDescent="0.2">
      <c r="A32" s="10">
        <v>45204.724085648151</v>
      </c>
      <c r="B32">
        <v>50</v>
      </c>
    </row>
    <row r="33" spans="1:6" x14ac:dyDescent="0.2">
      <c r="A33" s="9" t="s">
        <v>107</v>
      </c>
      <c r="B33">
        <v>312.5</v>
      </c>
    </row>
    <row r="34" spans="1:6" x14ac:dyDescent="0.2">
      <c r="A34" s="10">
        <v>45219.588136574072</v>
      </c>
      <c r="B34">
        <v>312.5</v>
      </c>
    </row>
    <row r="35" spans="1:6" x14ac:dyDescent="0.2">
      <c r="A35" s="4" t="s">
        <v>94</v>
      </c>
      <c r="B35">
        <v>237.5</v>
      </c>
    </row>
    <row r="42" spans="1:6" x14ac:dyDescent="0.2">
      <c r="E42" s="9"/>
      <c r="F42" t="str">
        <f>IF(SIGN(B10)=-1, ABS(B10), "")</f>
        <v/>
      </c>
    </row>
    <row r="43" spans="1:6" x14ac:dyDescent="0.2">
      <c r="E43" s="4"/>
      <c r="F43" t="str">
        <f>IF(SIGN(B11)=-1, ABS(B11), "")</f>
        <v/>
      </c>
    </row>
    <row r="44" spans="1:6" x14ac:dyDescent="0.2">
      <c r="E44" s="9"/>
      <c r="F44" t="str">
        <f>IF(SIGN(B12)=-1, ABS(B12), "")</f>
        <v/>
      </c>
    </row>
    <row r="45" spans="1:6" x14ac:dyDescent="0.2">
      <c r="E45" s="9"/>
      <c r="F45" t="str">
        <f>IF(SIGN(B13)=-1, ABS(B13), "")</f>
        <v/>
      </c>
    </row>
  </sheetData>
  <pageMargins left="0.7" right="0.7" top="0.75" bottom="0.75" header="0.3" footer="0.3"/>
  <pageSetup orientation="portrait" horizontalDpi="0" verticalDpi="0"/>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19"/>
  <sheetViews>
    <sheetView zoomScale="119" workbookViewId="0">
      <selection activeCell="C14" sqref="C14"/>
    </sheetView>
  </sheetViews>
  <sheetFormatPr baseColWidth="10" defaultColWidth="8.83203125" defaultRowHeight="15" x14ac:dyDescent="0.2"/>
  <cols>
    <col min="1" max="1" width="10" bestFit="1" customWidth="1"/>
    <col min="2" max="2" width="11.1640625" bestFit="1" customWidth="1"/>
    <col min="3" max="3" width="13.5" bestFit="1" customWidth="1"/>
    <col min="4" max="4" width="15.6640625" customWidth="1"/>
    <col min="5" max="5" width="10.6640625" customWidth="1"/>
    <col min="6" max="21" width="16.83203125" bestFit="1" customWidth="1"/>
    <col min="22" max="22" width="11.33203125" bestFit="1" customWidth="1"/>
  </cols>
  <sheetData>
    <row r="2" spans="1:3" x14ac:dyDescent="0.2">
      <c r="A2" s="3" t="s">
        <v>108</v>
      </c>
      <c r="B2" t="s">
        <v>114</v>
      </c>
      <c r="C2" t="s">
        <v>118</v>
      </c>
    </row>
    <row r="3" spans="1:3" x14ac:dyDescent="0.2">
      <c r="A3" s="4" t="s">
        <v>102</v>
      </c>
      <c r="B3" s="17">
        <v>2</v>
      </c>
      <c r="C3" s="17">
        <v>5.5</v>
      </c>
    </row>
    <row r="4" spans="1:3" x14ac:dyDescent="0.2">
      <c r="A4" s="4" t="s">
        <v>103</v>
      </c>
      <c r="B4" s="17">
        <v>1</v>
      </c>
      <c r="C4" s="17">
        <v>0.75</v>
      </c>
    </row>
    <row r="5" spans="1:3" x14ac:dyDescent="0.2">
      <c r="A5" s="4" t="s">
        <v>104</v>
      </c>
      <c r="B5" s="17">
        <v>4</v>
      </c>
      <c r="C5" s="17">
        <v>11.5</v>
      </c>
    </row>
    <row r="6" spans="1:3" x14ac:dyDescent="0.2">
      <c r="A6" s="4" t="s">
        <v>105</v>
      </c>
      <c r="B6" s="17">
        <v>3</v>
      </c>
      <c r="C6" s="17">
        <v>-0.5</v>
      </c>
    </row>
    <row r="7" spans="1:3" x14ac:dyDescent="0.2">
      <c r="A7" s="4" t="s">
        <v>106</v>
      </c>
      <c r="B7" s="17">
        <v>10</v>
      </c>
      <c r="C7" s="17">
        <v>-18.75</v>
      </c>
    </row>
    <row r="8" spans="1:3" x14ac:dyDescent="0.2">
      <c r="A8" s="4" t="s">
        <v>107</v>
      </c>
      <c r="B8" s="17">
        <v>1</v>
      </c>
      <c r="C8" s="17">
        <v>6.25</v>
      </c>
    </row>
    <row r="9" spans="1:3" x14ac:dyDescent="0.2">
      <c r="A9" s="4" t="s">
        <v>94</v>
      </c>
      <c r="B9" s="17">
        <v>21</v>
      </c>
      <c r="C9" s="17">
        <v>4.75</v>
      </c>
    </row>
    <row r="11" spans="1:3" x14ac:dyDescent="0.2">
      <c r="A11" s="4"/>
    </row>
    <row r="12" spans="1:3" x14ac:dyDescent="0.2">
      <c r="A12" s="4" t="s">
        <v>120</v>
      </c>
    </row>
    <row r="13" spans="1:3" x14ac:dyDescent="0.2">
      <c r="A13" t="s">
        <v>108</v>
      </c>
      <c r="B13" t="s">
        <v>114</v>
      </c>
      <c r="C13" t="s">
        <v>128</v>
      </c>
    </row>
    <row r="14" spans="1:3" x14ac:dyDescent="0.2">
      <c r="A14" t="s">
        <v>102</v>
      </c>
      <c r="B14">
        <f>IF(OR(Dashboard!$AI$3="Trades Taken",Dashboard!$AI$3="All"), B3, "")</f>
        <v>2</v>
      </c>
      <c r="C14" t="str">
        <f>IF(OR(Dashboard!$AI$3="Profit/Loss",Dashboard!$AI$3="All"), C3, "")</f>
        <v/>
      </c>
    </row>
    <row r="15" spans="1:3" x14ac:dyDescent="0.2">
      <c r="A15" t="s">
        <v>103</v>
      </c>
      <c r="B15">
        <f>IF(OR(Dashboard!$AI$3="Trades Taken",Dashboard!$AI$3="All"), B4, "")</f>
        <v>1</v>
      </c>
      <c r="C15" t="str">
        <f>IF(OR(Dashboard!$AI$3="Profit/Loss",Dashboard!$AI$3="All"), C4, "")</f>
        <v/>
      </c>
    </row>
    <row r="16" spans="1:3" x14ac:dyDescent="0.2">
      <c r="A16" t="s">
        <v>104</v>
      </c>
      <c r="B16">
        <f>IF(OR(Dashboard!$AI$3="Trades Taken",Dashboard!$AI$3="All"), B5, "")</f>
        <v>4</v>
      </c>
      <c r="C16" t="str">
        <f>IF(OR(Dashboard!$AI$3="Profit/Loss",Dashboard!$AI$3="All"), C5, "")</f>
        <v/>
      </c>
    </row>
    <row r="17" spans="1:3" x14ac:dyDescent="0.2">
      <c r="A17" t="s">
        <v>105</v>
      </c>
      <c r="B17">
        <f>IF(OR(Dashboard!$AI$3="Trades Taken",Dashboard!$AI$3="All"), B6, "")</f>
        <v>3</v>
      </c>
      <c r="C17" t="str">
        <f>IF(OR(Dashboard!$AI$3="Profit/Loss",Dashboard!$AI$3="All"), C6, "")</f>
        <v/>
      </c>
    </row>
    <row r="18" spans="1:3" x14ac:dyDescent="0.2">
      <c r="A18" t="s">
        <v>106</v>
      </c>
      <c r="B18">
        <f>IF(OR(Dashboard!$AI$3="Trades Taken",Dashboard!$AI$3="All"), B7, "")</f>
        <v>10</v>
      </c>
      <c r="C18" t="str">
        <f>IF(OR(Dashboard!$AI$3="Profit/Loss",Dashboard!$AI$3="All"), C7, "")</f>
        <v/>
      </c>
    </row>
    <row r="19" spans="1:3" x14ac:dyDescent="0.2">
      <c r="A19" t="s">
        <v>107</v>
      </c>
      <c r="B19">
        <f>IF(OR(Dashboard!$AI$3="Trades Taken",Dashboard!$AI$3="All"), B8, "")</f>
        <v>1</v>
      </c>
      <c r="C19" t="str">
        <f>IF(OR(Dashboard!$AI$3="Profit/Loss",Dashboard!$AI$3="All"), C8, "")</f>
        <v/>
      </c>
    </row>
  </sheetData>
  <dataValidations count="1">
    <dataValidation type="list" allowBlank="1" showInputMessage="1" showErrorMessage="1" sqref="A11" xr:uid="{F304D9CA-9BDF-EE4F-A318-0667B489253B}">
      <formula1>"Trades Taken, Profit/Loss, All"</formula1>
    </dataValidation>
  </dataValidations>
  <pageMargins left="0.7" right="0.7" top="0.75" bottom="0.75" header="0.3" footer="0.3"/>
  <pageSetup orientation="portrait" horizontalDpi="0" verticalDpi="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G3:AI30"/>
  <sheetViews>
    <sheetView showGridLines="0" tabSelected="1" topLeftCell="D1" zoomScale="72" workbookViewId="0">
      <selection activeCell="AM21" sqref="AM21"/>
    </sheetView>
  </sheetViews>
  <sheetFormatPr baseColWidth="10" defaultColWidth="8.83203125" defaultRowHeight="15" x14ac:dyDescent="0.2"/>
  <cols>
    <col min="1" max="24" width="8.83203125" style="15"/>
    <col min="25" max="25" width="15.5" style="15" customWidth="1"/>
    <col min="26" max="31" width="8.83203125" style="15"/>
    <col min="32" max="32" width="21.33203125" style="15" customWidth="1"/>
    <col min="33" max="34" width="8.83203125" style="15"/>
    <col min="35" max="35" width="21.1640625" style="15" customWidth="1"/>
    <col min="36" max="16384" width="8.83203125" style="15"/>
  </cols>
  <sheetData>
    <row r="3" spans="35:35" ht="37" customHeight="1" x14ac:dyDescent="0.2">
      <c r="AI3" s="16" t="s">
        <v>114</v>
      </c>
    </row>
    <row r="7" spans="35:35" ht="31" customHeight="1" x14ac:dyDescent="0.2"/>
    <row r="30" spans="7:7" x14ac:dyDescent="0.2">
      <c r="G30" s="15" t="s">
        <v>127</v>
      </c>
    </row>
  </sheetData>
  <conditionalFormatting sqref="AI3">
    <cfRule type="containsText" dxfId="10" priority="1" operator="containsText" text="All">
      <formula>NOT(ISERROR(SEARCH("All",AI3)))</formula>
    </cfRule>
    <cfRule type="containsText" dxfId="9" priority="2" operator="containsText" text="Trades">
      <formula>NOT(ISERROR(SEARCH("Trades",AI3)))</formula>
    </cfRule>
    <cfRule type="containsText" dxfId="8" priority="4" stopIfTrue="1" operator="containsText" text="Profit">
      <formula>NOT(ISERROR(SEARCH("Profit",AI3)))</formula>
    </cfRule>
  </conditionalFormatting>
  <dataValidations count="1">
    <dataValidation type="list" allowBlank="1" showInputMessage="1" showErrorMessage="1" sqref="AI3" xr:uid="{42E33B49-4FF2-7A4F-83D9-86B6EB9BDD21}">
      <formula1>"Trades Taken, Profit/Loss, All"</formula1>
    </dataValidation>
  </dataValidations>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864AF8-7BE0-3E41-945D-E4097CBF8A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MasterData</vt:lpstr>
      <vt:lpstr>TradeLog</vt:lpstr>
      <vt:lpstr>c_AccountDrawdown</vt:lpstr>
      <vt:lpstr>c_PLRatio_USD</vt:lpstr>
      <vt:lpstr>c_Trades Taken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Colon</dc:creator>
  <cp:lastModifiedBy>Ruben Colon</cp:lastModifiedBy>
  <cp:lastPrinted>2024-03-29T23:41:16Z</cp:lastPrinted>
  <dcterms:created xsi:type="dcterms:W3CDTF">2024-03-28T15:08:59Z</dcterms:created>
  <dcterms:modified xsi:type="dcterms:W3CDTF">2024-03-30T01:40:00Z</dcterms:modified>
</cp:coreProperties>
</file>