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UX Case scores" sheetId="2" r:id="rId5"/>
    <sheet name="Rating ranges" sheetId="3" r:id="rId6"/>
  </sheets>
</workbook>
</file>

<file path=xl/sharedStrings.xml><?xml version="1.0" encoding="utf-8"?>
<sst xmlns="http://schemas.openxmlformats.org/spreadsheetml/2006/main" uniqueCount="83">
  <si>
    <t>Este documento se ha exportado 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</si>
  <si>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</si>
  <si>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</si>
  <si>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</si>
  <si>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UX Case scores</t>
  </si>
  <si>
    <t>Tabla 1</t>
  </si>
  <si>
    <t>UX Case Study review</t>
  </si>
  <si>
    <t>Enter score</t>
  </si>
  <si>
    <t>Very poor</t>
  </si>
  <si>
    <t>DIU2.pserrano</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</si>
  <si>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</si>
  <si>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</si>
  <si>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</si>
  <si>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</si>
  <si>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</si>
  <si>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</si>
  <si>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</si>
  <si>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</si>
  <si>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</si>
  <si>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</si>
  <si>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</si>
  <si>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</si>
  <si>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</si>
  <si>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</si>
  <si>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</si>
  <si>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</si>
  <si>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La descripción no es muy amplia, casi sin llegar a entender la finalidad de la aplicación.</t>
  </si>
  <si>
    <t>P1 - Competitive Analysis. Se tiene una vista clara de las características de las distintas alternativas de servicio colaborativo.</t>
  </si>
  <si>
    <t>Se realiza un análisis bastante extenso de un gran numero de aplicaciones de la competencia.</t>
  </si>
  <si>
    <t>P1 - Persona ficticia 1. Las personas ficticias no han sido creadas ex profeso para el servicio. Se les imagina y pueden ser utilizadas en el diseño de otro producto.</t>
  </si>
  <si>
    <t>Esta persona ficticia no podría ser muy reutilizaba para otro producto, ya que sus únicos intereses son conseguir un lugar para vivir.</t>
  </si>
  <si>
    <t>P1 - Persona ficticia 2. Las personas ficticias no han sido creadas ex profeso para el servicio. Se les imagina y pueden ser utilizadas en el diseño de otro producto.</t>
  </si>
  <si>
    <t>Esta persona ficticia podría ser reutilizase para otros productos.</t>
  </si>
  <si>
    <t>P1 - Primer Journey Map. Las historias son comprensibles y han sacado a la luz un problema de diseño que es claramente descrito en esta parte o en el informe de usabilidad.</t>
  </si>
  <si>
    <t>La historia es comprensible y resalta un fallo dentro de la aplicación a evaluar para la persona que la usa.</t>
  </si>
  <si>
    <t>P1 - Segundo Journey Map. Las historias son comprensibles y han sacado a la luz un problema de diseño que es claramente descrito en esta parte o en el informe de usabilidad.</t>
  </si>
  <si>
    <t>La historia es comprensible y resalta un fallo grave dentro de la aplicación a evaluar para la persona que la usa.</t>
  </si>
  <si>
    <t>P1 - Checklist de evaluación. El checklist está bien comentado. En la cabecera se identifica el site que está siendo evaluado</t>
  </si>
  <si>
    <t>No existe esta parte.</t>
  </si>
  <si>
    <t>P1 - Informe de usabilidad. Se ha recopilado los problemas de usabilidad del sitio a partir de los journeys y el checklist, de forma que junto con la puntuación se resume los aspectos débiles (quizá también los fuertes)</t>
  </si>
  <si>
    <t>La descripción de la usabilidad esta bastante elaborada, resaltando todos los puntos negativos de la aplicación, como algunos positivos.</t>
  </si>
  <si>
    <t>P2 - Feedback-capture-grid. En todos los cuadrantes aparece datos y hechos sobre aspectos concretos positivos, negativos, posibles comentarios de los usuarios y nuevas ideas de diseño.</t>
  </si>
  <si>
    <t>En todos los cuadrantes aparecen datos, pero solo los justos y necesarios.</t>
  </si>
  <si>
    <t>P2 - Propuesta. Existe una descripción más amplia del producto que se va a diseñar o bien en la introducción, o bien tras la malla receptora.</t>
  </si>
  <si>
    <t>Propuesta bastante detallada, bien descrita con buenas ideas.</t>
  </si>
  <si>
    <t>P2 - Tasks. Las ideas de diseño se convierten en tareas asociadas a edición, consulta, búsqueda, etc. Se ha realizado un User-Task-Matrix, bien descrito y con datos</t>
  </si>
  <si>
    <t>Matriz de tareas un poco pobre ya que solo evalúa que los usuarios estén registrados o no, no evalúa la cantidad de personas que pueden usar la aplicación.</t>
  </si>
  <si>
    <r>
      <rPr>
        <sz val="10"/>
        <color indexed="8"/>
        <rFont val="Arial"/>
      </rPr>
      <t>P2 - Tasks</t>
    </r>
    <r>
      <rPr>
        <sz val="10"/>
        <color indexed="8"/>
        <rFont val="Roboto"/>
      </rPr>
      <t>. Las ideas de diseño se convierten en tareas asociadas a edición, consulta, búsqueda, etc. Se ha desarrollado un User-Task-Flow, donde que el flujo es completo y si no se han omitido pasos ni tareas</t>
    </r>
  </si>
  <si>
    <t>Se eligió hacer el SiteMap.</t>
  </si>
  <si>
    <t xml:space="preserve">P2 - Site map. Se diseña una app y se entiende qué información se va a mostrar en toda su extensión. que el contenido se ha detallado y que los términos que se emplean nos llevan a un único concepto y no son ambiguos. </t>
  </si>
  <si>
    <t>Site Map bastante bien elaborado, entendible, va al grano y no es nada ambiguo</t>
  </si>
  <si>
    <r>
      <rPr>
        <sz val="10"/>
        <color indexed="8"/>
        <rFont val="Arial"/>
      </rPr>
      <t>P2 - labeling</t>
    </r>
    <r>
      <rPr>
        <sz val="10"/>
        <color indexed="8"/>
        <rFont val="Roboto"/>
      </rPr>
      <t>. Los términos que se emplean en el site map nos llevan a un único concepto y no son ambiguos. Esta tabla puede venir con una columna de iconografía.</t>
    </r>
  </si>
  <si>
    <t>Cada termino del Site Map es un único concepto dentro del labeling y no hay ambigüedad</t>
  </si>
  <si>
    <r>
      <rPr>
        <sz val="10"/>
        <color indexed="8"/>
        <rFont val="Arial"/>
      </rPr>
      <t>P3 - Bocetos coherentes con el diseño</t>
    </r>
    <r>
      <rPr>
        <sz val="10"/>
        <color indexed="8"/>
        <rFont val="Roboto"/>
      </rPr>
      <t>. Comprobar que los bocetos siguen el diseño y muestran las tareas más importantes, se navega como en el site map y emplea los mismo términos que en el labeling</t>
    </r>
  </si>
  <si>
    <t>Bocetos coherentes. Los bocetos concuerdan con lo descrito en el labeling y en el Site Map.</t>
  </si>
  <si>
    <r>
      <rPr>
        <sz val="10"/>
        <color indexed="8"/>
        <rFont val="Arial"/>
      </rPr>
      <t>P3 - Bocetos</t>
    </r>
    <r>
      <rPr>
        <sz val="10"/>
        <color indexed="8"/>
        <rFont val="Roboto"/>
      </rPr>
      <t>. Evaluar el nivel calidad y extensión de los propios bocetos.</t>
    </r>
  </si>
  <si>
    <t>Bocetos regulares, y solo son 2, cuando debería de haber unos cuantos más según el Site Map.</t>
  </si>
  <si>
    <t>P3 - Logotipo. El equipo ha querido dar entidad a la propuesta con el diseño de un logotipo</t>
  </si>
  <si>
    <t>Logotipo bastante simple y que no llama la atención.</t>
  </si>
  <si>
    <t>P3 - Propuesta justificada de elementos de diseño como patrones UI o guidelines que deben ser incorporados al paso de boceto a prototipo</t>
  </si>
  <si>
    <t>Excelente propuesta de diseño, explica cada uno de los pasos seguidos para llegar al diseño y desarrollo de la aplicación.</t>
  </si>
  <si>
    <t>P3 - Historia del UX Case Study. El video es claro, se ajusta a tiempo y muestra de forma justificada la historia de diseño de este producto</t>
  </si>
  <si>
    <t>El video es claro, el audio es bueno, la calidad de video decente y se ajusta al limite de tiempo.</t>
  </si>
  <si>
    <t>P3 - Textos y descripciones de los ficheros README.md del repositorio de este equipo</t>
  </si>
  <si>
    <t>Todo esta super bien descrito y organizado en el repositorio del equipo (1 sola persona).</t>
  </si>
  <si>
    <t>Overall UX case score (out of 100) *</t>
  </si>
  <si>
    <t>* Very poor (less than 29) - Flojísimo.</t>
  </si>
  <si>
    <t>* Poor (between 29 and 49) - Flojo.</t>
  </si>
  <si>
    <t>* Moderate (between 49 and 69) - Justo pero no brillante.</t>
  </si>
  <si>
    <t>* Good (between 69 and 89) - Bueno, lo han hecho con correctitud</t>
  </si>
  <si>
    <t>* Excellent (more than 89) - Excelente, lo tiene todo. Merece la pena fijarse en este</t>
  </si>
  <si>
    <t>Rating ranges</t>
  </si>
  <si>
    <t>Rating below</t>
  </si>
  <si>
    <t>Rating</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</si>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</sst>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numFmts count="2">
    <numFmt numFmtId="0" formatCode="General"/>
    <numFmt numFmtId="59" formatCode="0.0"/>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8"/>
      <color indexed="12"/>
      <name val="Arial"/>
    </font>
    <font>
      <sz val="10"/>
      <color indexed="12"/>
      <name val="Arial"/>
    </font>
    <font>
      <b val="1"/>
      <sz val="10"/>
      <color indexed="8"/>
      <name val="Arial"/>
    </font>
    <font>
      <sz val="10"/>
      <color indexed="13"/>
      <name val="Arial"/>
    </font>
    <font>
      <sz val="10"/>
      <color indexed="15"/>
      <name val="Bliss 2 Regular"/>
    </font>
    <font>
      <sz val="8"/>
      <color indexed="8"/>
      <name val="Arial"/>
    </font>
    <font>
      <b val="1"/>
      <sz val="12"/>
      <color indexed="16"/>
      <name val="Arial"/>
    </font>
    <font>
      <sz val="12"/>
      <color indexed="16"/>
      <name val="Arial"/>
    </font>
    <font>
      <b val="1"/>
      <sz val="16"/>
      <color indexed="16"/>
      <name val="Arial"/>
    </font>
    <font>
      <b val="1"/>
      <sz val="16"/>
      <color indexed="15"/>
      <name val="Arial"/>
    </font>
    <font>
      <sz val="10"/>
      <color indexed="17"/>
      <name val="Arial"/>
    </font>
    <font>
      <sz val="8"/>
      <color indexed="15"/>
      <name val="Arial"/>
    </font>
    <font>
      <b val="1"/>
      <sz val="10"/>
      <color indexed="15"/>
      <name val="Arial"/>
    </font>
    <font>
      <sz val="10"/>
      <color indexed="16"/>
      <name val="Arial"/>
    </font>
    <font>
      <b val="1"/>
      <sz val="10"/>
      <color indexed="8"/>
      <name val="Bliss 2 Medium"/>
    </font>
    <font>
      <i val="1"/>
      <sz val="8"/>
      <color indexed="8"/>
      <name val="Arial"/>
    </font>
    <font>
      <b val="1"/>
      <sz val="10"/>
      <color indexed="15"/>
      <name val="Bliss 2 Medium"/>
    </font>
    <font>
      <sz val="10"/>
      <color indexed="8"/>
      <name val="Roboto"/>
    </font>
    <font>
      <i val="1"/>
      <sz val="10"/>
      <color indexed="17"/>
      <name val="Arial"/>
    </font>
    <font>
      <sz val="14"/>
      <color indexed="12"/>
      <name val="Arial"/>
    </font>
    <font>
      <b val="1"/>
      <sz val="14"/>
      <color indexed="12"/>
      <name val="Bliss 2 Medium"/>
    </font>
    <font>
      <b val="1"/>
      <sz val="14"/>
      <color indexed="12"/>
      <name val="Arial"/>
    </font>
    <font>
      <sz val="8"/>
      <color indexed="13"/>
      <name val="Arial"/>
    </font>
    <font>
      <b val="1"/>
      <sz val="8"/>
      <color indexed="13"/>
      <name val="Arial"/>
    </font>
    <font>
      <b val="1"/>
      <sz val="10"/>
      <color indexed="13"/>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27">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thin">
        <color indexed="14"/>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medium">
        <color indexed="8"/>
      </top>
      <bottom style="medium">
        <color indexed="8"/>
      </bottom>
      <diagonal/>
    </border>
    <border>
      <left style="thin">
        <color indexed="14"/>
      </left>
      <right style="thin">
        <color indexed="14"/>
      </right>
      <top style="thin">
        <color indexed="14"/>
      </top>
      <bottom style="medium">
        <color indexed="12"/>
      </bottom>
      <diagonal/>
    </border>
    <border>
      <left style="thin">
        <color indexed="14"/>
      </left>
      <right style="thin">
        <color indexed="14"/>
      </right>
      <top style="medium">
        <color indexed="8"/>
      </top>
      <bottom style="medium">
        <color indexed="12"/>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style="medium">
        <color indexed="12"/>
      </right>
      <top style="medium">
        <color indexed="12"/>
      </top>
      <bottom style="medium">
        <color indexed="12"/>
      </bottom>
      <diagonal/>
    </border>
    <border>
      <left style="thin">
        <color indexed="14"/>
      </left>
      <right style="thin">
        <color indexed="14"/>
      </right>
      <top style="medium">
        <color indexed="12"/>
      </top>
      <bottom style="thin">
        <color indexed="17"/>
      </bottom>
      <diagonal/>
    </border>
    <border>
      <left style="thin">
        <color indexed="17"/>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
      <left style="thin">
        <color indexed="14"/>
      </left>
      <right style="thin">
        <color indexed="17"/>
      </right>
      <top style="thin">
        <color indexed="17"/>
      </top>
      <bottom style="thin">
        <color indexed="14"/>
      </bottom>
      <diagonal/>
    </border>
    <border>
      <left style="thin">
        <color indexed="17"/>
      </left>
      <right style="thin">
        <color indexed="14"/>
      </right>
      <top style="thin">
        <color indexed="14"/>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7"/>
      </bottom>
      <diagonal/>
    </border>
    <border>
      <left style="thin">
        <color indexed="14"/>
      </left>
      <right style="thin">
        <color indexed="14"/>
      </right>
      <top style="thin">
        <color indexed="14"/>
      </top>
      <bottom style="thin">
        <color indexed="17"/>
      </bottom>
      <diagonal/>
    </border>
    <border>
      <left style="thin">
        <color indexed="14"/>
      </left>
      <right style="thin">
        <color indexed="17"/>
      </right>
      <top style="thin">
        <color indexed="14"/>
      </top>
      <bottom style="thin">
        <color indexed="17"/>
      </bottom>
      <diagonal/>
    </border>
  </borders>
  <cellStyleXfs count="1">
    <xf numFmtId="0" fontId="0" applyNumberFormat="0" applyFont="1" applyFill="0" applyBorder="0" applyAlignment="1" applyProtection="0">
      <alignment vertical="bottom"/>
    </xf>
  </cellStyleXfs>
  <cellXfs count="11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7" fillId="4"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8" fillId="5" borderId="4" applyNumberFormat="0" applyFont="1" applyFill="1" applyBorder="1" applyAlignment="1" applyProtection="0">
      <alignment horizontal="left" vertical="center" wrapText="1"/>
    </xf>
    <xf numFmtId="0" fontId="8" fillId="5" borderId="4" applyNumberFormat="0" applyFont="1" applyFill="1" applyBorder="1" applyAlignment="1" applyProtection="0">
      <alignment horizontal="left" vertical="center"/>
    </xf>
    <xf numFmtId="0" fontId="0" fillId="5" borderId="4" applyNumberFormat="0" applyFont="1" applyFill="1" applyBorder="1" applyAlignment="1" applyProtection="0">
      <alignment vertical="bottom"/>
    </xf>
    <xf numFmtId="49" fontId="7" fillId="5" borderId="4" applyNumberFormat="1" applyFont="1" applyFill="1" applyBorder="1" applyAlignment="1" applyProtection="0">
      <alignment vertical="bottom"/>
    </xf>
    <xf numFmtId="0" fontId="7" fillId="5" borderId="4" applyNumberFormat="1" applyFont="1" applyFill="1" applyBorder="1" applyAlignment="1" applyProtection="0">
      <alignment horizontal="left" vertical="bottom"/>
    </xf>
    <xf numFmtId="0" fontId="9"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10" fillId="5" borderId="5" applyNumberFormat="0" applyFont="1" applyFill="1" applyBorder="1" applyAlignment="1" applyProtection="0">
      <alignment horizontal="right" vertical="bottom"/>
    </xf>
    <xf numFmtId="0" fontId="0" fillId="5" borderId="4" applyNumberFormat="0" applyFont="1" applyFill="1" applyBorder="1" applyAlignment="1" applyProtection="0">
      <alignment horizontal="left" vertical="bottom"/>
    </xf>
    <xf numFmtId="0" fontId="11" fillId="5" borderId="4" applyNumberFormat="0" applyFont="1" applyFill="1" applyBorder="1" applyAlignment="1" applyProtection="0">
      <alignment horizontal="left" vertical="top"/>
    </xf>
    <xf numFmtId="0" fontId="0" fillId="5" borderId="4" applyNumberFormat="0" applyFont="1" applyFill="1" applyBorder="1" applyAlignment="1" applyProtection="0">
      <alignment horizontal="left" vertical="top" wrapText="1"/>
    </xf>
    <xf numFmtId="49" fontId="7" fillId="5" borderId="4" applyNumberFormat="1" applyFont="1" applyFill="1" applyBorder="1" applyAlignment="1" applyProtection="0">
      <alignment horizontal="left" vertical="top" wrapText="1"/>
    </xf>
    <xf numFmtId="0" fontId="7" fillId="5" borderId="4" applyNumberFormat="1" applyFont="1" applyFill="1" applyBorder="1" applyAlignment="1" applyProtection="0">
      <alignment horizontal="left" vertical="top"/>
    </xf>
    <xf numFmtId="49" fontId="12" fillId="5" borderId="4" applyNumberFormat="1" applyFont="1" applyFill="1" applyBorder="1" applyAlignment="1" applyProtection="0">
      <alignment vertical="top"/>
    </xf>
    <xf numFmtId="0" fontId="13" fillId="5" borderId="4" applyNumberFormat="0" applyFont="1" applyFill="1" applyBorder="1" applyAlignment="1" applyProtection="0">
      <alignment vertical="top"/>
    </xf>
    <xf numFmtId="0" fontId="10" fillId="5" borderId="4" applyNumberFormat="0" applyFont="1" applyFill="1" applyBorder="1" applyAlignment="1" applyProtection="0">
      <alignment horizontal="right" vertical="top"/>
    </xf>
    <xf numFmtId="49" fontId="14" fillId="5" borderId="4" applyNumberFormat="1" applyFont="1" applyFill="1" applyBorder="1" applyAlignment="1" applyProtection="0">
      <alignment horizontal="center" vertical="top"/>
    </xf>
    <xf numFmtId="0" fontId="0" fillId="5" borderId="4" applyNumberFormat="0" applyFont="1" applyFill="1" applyBorder="1" applyAlignment="1" applyProtection="0">
      <alignment vertical="top"/>
    </xf>
    <xf numFmtId="49" fontId="14" fillId="5" borderId="4" applyNumberFormat="1" applyFont="1" applyFill="1" applyBorder="1" applyAlignment="1" applyProtection="0">
      <alignment horizontal="left" vertical="top"/>
    </xf>
    <xf numFmtId="0" fontId="15" fillId="5" borderId="4" applyNumberFormat="0" applyFont="1" applyFill="1" applyBorder="1" applyAlignment="1" applyProtection="0">
      <alignment vertical="top"/>
    </xf>
    <xf numFmtId="0" fontId="15" fillId="5" borderId="4" applyNumberFormat="0" applyFont="1" applyFill="1" applyBorder="1" applyAlignment="1" applyProtection="0">
      <alignment horizontal="center" vertical="top"/>
    </xf>
    <xf numFmtId="0" fontId="15" fillId="5" borderId="4" applyNumberFormat="0" applyFont="1" applyFill="1" applyBorder="1" applyAlignment="1" applyProtection="0">
      <alignment horizontal="left" vertical="top"/>
    </xf>
    <xf numFmtId="49" fontId="11" fillId="5" borderId="4" applyNumberFormat="1" applyFont="1" applyFill="1" applyBorder="1" applyAlignment="1" applyProtection="0">
      <alignment vertical="center" wrapText="1"/>
    </xf>
    <xf numFmtId="0" fontId="0" fillId="5" borderId="4" applyNumberFormat="0" applyFont="1" applyFill="1" applyBorder="1" applyAlignment="1" applyProtection="0">
      <alignment vertical="center"/>
    </xf>
    <xf numFmtId="49" fontId="11" fillId="5" borderId="4" applyNumberFormat="1" applyFont="1" applyFill="1" applyBorder="1" applyAlignment="1" applyProtection="0">
      <alignment horizontal="center" vertical="center" wrapText="1"/>
    </xf>
    <xf numFmtId="0" fontId="16" fillId="5" borderId="4" applyNumberFormat="0" applyFont="1" applyFill="1" applyBorder="1" applyAlignment="1" applyProtection="0">
      <alignment horizontal="right" vertical="top" wrapText="1"/>
    </xf>
    <xf numFmtId="0" fontId="16" fillId="5" borderId="4" applyNumberFormat="0" applyFont="1" applyFill="1" applyBorder="1" applyAlignment="1" applyProtection="0">
      <alignment horizontal="right" vertical="top"/>
    </xf>
    <xf numFmtId="0" fontId="17" fillId="5" borderId="4" applyNumberFormat="0" applyFont="1" applyFill="1" applyBorder="1" applyAlignment="1" applyProtection="0">
      <alignment vertical="center" wrapText="1"/>
    </xf>
    <xf numFmtId="0" fontId="17" fillId="5" borderId="4" applyNumberFormat="0" applyFont="1" applyFill="1" applyBorder="1" applyAlignment="1" applyProtection="0">
      <alignment horizontal="center" vertical="center" wrapText="1"/>
    </xf>
    <xf numFmtId="49" fontId="12" fillId="5" borderId="4" applyNumberFormat="1" applyFont="1" applyFill="1" applyBorder="1" applyAlignment="1" applyProtection="0">
      <alignment vertical="bottom"/>
    </xf>
    <xf numFmtId="49" fontId="16" fillId="5" borderId="4" applyNumberFormat="1" applyFont="1" applyFill="1" applyBorder="1" applyAlignment="1" applyProtection="0">
      <alignment horizontal="right" vertical="top" wrapText="1"/>
    </xf>
    <xf numFmtId="49" fontId="16" fillId="5" borderId="4" applyNumberFormat="1" applyFont="1" applyFill="1" applyBorder="1" applyAlignment="1" applyProtection="0">
      <alignment horizontal="right" vertical="top"/>
    </xf>
    <xf numFmtId="0" fontId="18" fillId="5" borderId="4"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4" applyNumberFormat="0" applyFont="1" applyFill="1" applyBorder="1" applyAlignment="1" applyProtection="0">
      <alignment horizontal="left" vertical="top"/>
    </xf>
    <xf numFmtId="0" fontId="19" fillId="5" borderId="4" applyNumberFormat="1" applyFont="1" applyFill="1" applyBorder="1" applyAlignment="1" applyProtection="0">
      <alignment horizontal="left" vertical="top"/>
    </xf>
    <xf numFmtId="49" fontId="0" fillId="5" borderId="4" applyNumberFormat="1" applyFont="1" applyFill="1" applyBorder="1" applyAlignment="1" applyProtection="0">
      <alignment vertical="top" wrapText="1"/>
    </xf>
    <xf numFmtId="0" fontId="0" fillId="5" borderId="7" applyNumberFormat="0" applyFont="1" applyFill="1" applyBorder="1" applyAlignment="1" applyProtection="0">
      <alignment vertical="bottom"/>
    </xf>
    <xf numFmtId="49" fontId="20" fillId="5" borderId="8" applyNumberFormat="1" applyFont="1" applyFill="1" applyBorder="1" applyAlignment="1" applyProtection="0">
      <alignment horizontal="center" vertical="center"/>
    </xf>
    <xf numFmtId="0" fontId="0" fillId="5" borderId="9" applyNumberFormat="0" applyFont="1" applyFill="1" applyBorder="1" applyAlignment="1" applyProtection="0">
      <alignment vertical="bottom"/>
    </xf>
    <xf numFmtId="49" fontId="21" fillId="5" borderId="8" applyNumberFormat="1" applyFont="1" applyFill="1" applyBorder="1" applyAlignment="1" applyProtection="0">
      <alignment horizontal="left" vertical="top" wrapText="1"/>
    </xf>
    <xf numFmtId="0" fontId="0" fillId="5" borderId="10" applyNumberFormat="0" applyFont="1" applyFill="1" applyBorder="1" applyAlignment="1" applyProtection="0">
      <alignment vertical="bottom"/>
    </xf>
    <xf numFmtId="0" fontId="16" fillId="5" borderId="4" applyNumberFormat="1" applyFont="1" applyFill="1" applyBorder="1" applyAlignment="1" applyProtection="0">
      <alignment horizontal="right" vertical="bottom"/>
    </xf>
    <xf numFmtId="9" fontId="16" fillId="5" borderId="4" applyNumberFormat="1" applyFont="1" applyFill="1" applyBorder="1" applyAlignment="1" applyProtection="0">
      <alignment horizontal="right" vertical="bottom"/>
    </xf>
    <xf numFmtId="0" fontId="16" fillId="5" borderId="4" applyNumberFormat="1" applyFont="1" applyFill="1" applyBorder="1" applyAlignment="1" applyProtection="0">
      <alignment vertical="bottom"/>
    </xf>
    <xf numFmtId="9" fontId="16" fillId="5" borderId="4" applyNumberFormat="1" applyFont="1" applyFill="1" applyBorder="1" applyAlignment="1" applyProtection="0">
      <alignment vertical="bottom"/>
    </xf>
    <xf numFmtId="0" fontId="19" fillId="5" borderId="4" applyNumberFormat="0" applyFont="1" applyFill="1" applyBorder="1" applyAlignment="1" applyProtection="0">
      <alignment horizontal="left" vertical="top"/>
    </xf>
    <xf numFmtId="0" fontId="0" fillId="5" borderId="4" applyNumberFormat="0" applyFont="1" applyFill="1" applyBorder="1" applyAlignment="1" applyProtection="0">
      <alignment vertical="top" wrapText="1"/>
    </xf>
    <xf numFmtId="0" fontId="0" fillId="5" borderId="11" applyNumberFormat="0" applyFont="1" applyFill="1" applyBorder="1" applyAlignment="1" applyProtection="0">
      <alignment vertical="center"/>
    </xf>
    <xf numFmtId="0" fontId="0" fillId="5" borderId="11" applyNumberFormat="0" applyFont="1" applyFill="1" applyBorder="1" applyAlignment="1" applyProtection="0">
      <alignment vertical="bottom"/>
    </xf>
    <xf numFmtId="0" fontId="16" fillId="5" borderId="4" applyNumberFormat="0" applyFont="1" applyFill="1" applyBorder="1" applyAlignment="1" applyProtection="0">
      <alignment horizontal="right" vertical="bottom"/>
    </xf>
    <xf numFmtId="0" fontId="16" fillId="5" borderId="4" applyNumberFormat="0" applyFont="1" applyFill="1" applyBorder="1" applyAlignment="1" applyProtection="0">
      <alignment vertical="bottom"/>
    </xf>
    <xf numFmtId="0" fontId="9" fillId="5" borderId="4" applyNumberFormat="0" applyFont="1" applyFill="1" applyBorder="1" applyAlignment="1" applyProtection="0">
      <alignment horizontal="left" vertical="top" wrapText="1"/>
    </xf>
    <xf numFmtId="0" fontId="9" fillId="5" borderId="4" applyNumberFormat="0" applyFont="1" applyFill="1" applyBorder="1" applyAlignment="1" applyProtection="0">
      <alignment vertical="top" wrapText="1"/>
    </xf>
    <xf numFmtId="0" fontId="16" fillId="5" borderId="4" applyNumberFormat="1" applyFont="1" applyFill="1" applyBorder="1" applyAlignment="1" applyProtection="0">
      <alignment horizontal="right" vertical="bottom" wrapText="1"/>
    </xf>
    <xf numFmtId="9" fontId="16" fillId="5" borderId="4" applyNumberFormat="1" applyFont="1" applyFill="1" applyBorder="1" applyAlignment="1" applyProtection="0">
      <alignment horizontal="right" vertical="bottom" wrapText="1"/>
    </xf>
    <xf numFmtId="9" fontId="16" fillId="5" borderId="4" applyNumberFormat="1" applyFont="1" applyFill="1" applyBorder="1" applyAlignment="1" applyProtection="0">
      <alignment vertical="bottom" wrapText="1"/>
    </xf>
    <xf numFmtId="0" fontId="18" fillId="5" borderId="4" applyNumberFormat="0" applyFont="1" applyFill="1" applyBorder="1" applyAlignment="1" applyProtection="0">
      <alignment vertical="center" wrapText="1"/>
    </xf>
    <xf numFmtId="0" fontId="16" fillId="5" borderId="4" applyNumberFormat="0" applyFont="1" applyFill="1" applyBorder="1" applyAlignment="1" applyProtection="0">
      <alignment horizontal="right" vertical="bottom" wrapText="1"/>
    </xf>
    <xf numFmtId="0" fontId="16" fillId="5" borderId="4" applyNumberFormat="0" applyFont="1" applyFill="1" applyBorder="1" applyAlignment="1" applyProtection="0">
      <alignment vertical="top" wrapText="1"/>
    </xf>
    <xf numFmtId="0" fontId="22" fillId="5" borderId="11" applyNumberFormat="0" applyFont="1" applyFill="1" applyBorder="1" applyAlignment="1" applyProtection="0">
      <alignment horizontal="center" vertical="center"/>
    </xf>
    <xf numFmtId="0" fontId="16" fillId="5" borderId="4" applyNumberFormat="0" applyFont="1" applyFill="1" applyBorder="1" applyAlignment="1" applyProtection="0">
      <alignment horizontal="left" vertical="top" wrapText="1"/>
    </xf>
    <xf numFmtId="0" fontId="0" fillId="5" borderId="12" applyNumberFormat="0" applyFont="1" applyFill="1" applyBorder="1" applyAlignment="1" applyProtection="0">
      <alignment vertical="bottom"/>
    </xf>
    <xf numFmtId="0" fontId="0" fillId="5" borderId="12" applyNumberFormat="0" applyFont="1" applyFill="1" applyBorder="1" applyAlignment="1" applyProtection="0">
      <alignment vertical="bottom" wrapText="1"/>
    </xf>
    <xf numFmtId="0" fontId="0" fillId="5" borderId="13" applyNumberFormat="0" applyFont="1" applyFill="1" applyBorder="1" applyAlignment="1" applyProtection="0">
      <alignment vertical="center"/>
    </xf>
    <xf numFmtId="0" fontId="0" fillId="5" borderId="13" applyNumberFormat="0" applyFont="1" applyFill="1" applyBorder="1" applyAlignment="1" applyProtection="0">
      <alignment vertical="bottom"/>
    </xf>
    <xf numFmtId="0" fontId="24" fillId="5" borderId="4" applyNumberFormat="0" applyFont="1" applyFill="1" applyBorder="1" applyAlignment="1" applyProtection="0">
      <alignment horizontal="right" vertical="bottom"/>
    </xf>
    <xf numFmtId="0" fontId="24" fillId="5" borderId="4" applyNumberFormat="0" applyFont="1" applyFill="1" applyBorder="1" applyAlignment="1" applyProtection="0">
      <alignment vertical="bottom"/>
    </xf>
    <xf numFmtId="49" fontId="25" fillId="4" borderId="14" applyNumberFormat="1" applyFont="1" applyFill="1" applyBorder="1" applyAlignment="1" applyProtection="0">
      <alignment horizontal="left" vertical="center"/>
    </xf>
    <xf numFmtId="0" fontId="25" fillId="4" borderId="15" applyNumberFormat="0" applyFont="1" applyFill="1" applyBorder="1" applyAlignment="1" applyProtection="0">
      <alignment vertical="bottom"/>
    </xf>
    <xf numFmtId="0" fontId="25" fillId="4" borderId="16" applyNumberFormat="0" applyFont="1" applyFill="1" applyBorder="1" applyAlignment="1" applyProtection="0">
      <alignment vertical="bottom"/>
    </xf>
    <xf numFmtId="1" fontId="26" fillId="4" borderId="17" applyNumberFormat="1" applyFont="1" applyFill="1" applyBorder="1" applyAlignment="1" applyProtection="0">
      <alignment horizontal="center" vertical="center"/>
    </xf>
    <xf numFmtId="49" fontId="25" fillId="4" borderId="17" applyNumberFormat="1" applyFont="1" applyFill="1" applyBorder="1" applyAlignment="1" applyProtection="0">
      <alignment horizontal="center" vertical="center"/>
    </xf>
    <xf numFmtId="49" fontId="27" fillId="4" borderId="14" applyNumberFormat="1" applyFont="1" applyFill="1" applyBorder="1" applyAlignment="1" applyProtection="0">
      <alignment horizontal="left" vertical="center"/>
    </xf>
    <xf numFmtId="0" fontId="7" fillId="5" borderId="3" applyNumberFormat="1" applyFont="1" applyFill="1" applyBorder="1" applyAlignment="1" applyProtection="0">
      <alignment vertical="bottom"/>
    </xf>
    <xf numFmtId="0" fontId="24" fillId="5" borderId="4" applyNumberFormat="1" applyFont="1" applyFill="1" applyBorder="1" applyAlignment="1" applyProtection="0">
      <alignment horizontal="right" vertical="bottom"/>
    </xf>
    <xf numFmtId="9" fontId="24" fillId="5" borderId="4" applyNumberFormat="1" applyFont="1" applyFill="1" applyBorder="1" applyAlignment="1" applyProtection="0">
      <alignment vertical="bottom"/>
    </xf>
    <xf numFmtId="0" fontId="0" fillId="5" borderId="18" applyNumberFormat="0" applyFont="1" applyFill="1" applyBorder="1" applyAlignment="1" applyProtection="0">
      <alignment vertical="bottom"/>
    </xf>
    <xf numFmtId="49" fontId="28" fillId="5" borderId="19" applyNumberFormat="1" applyFont="1" applyFill="1" applyBorder="1" applyAlignment="1" applyProtection="0">
      <alignment vertical="bottom" wrapText="1"/>
    </xf>
    <xf numFmtId="0" fontId="9" fillId="5" borderId="20" applyNumberFormat="0" applyFont="1" applyFill="1" applyBorder="1" applyAlignment="1" applyProtection="0">
      <alignment vertical="bottom" wrapText="1"/>
    </xf>
    <xf numFmtId="0" fontId="9" fillId="5" borderId="21" applyNumberFormat="0" applyFont="1" applyFill="1" applyBorder="1" applyAlignment="1" applyProtection="0">
      <alignment vertical="bottom" wrapText="1"/>
    </xf>
    <xf numFmtId="0" fontId="0" fillId="5" borderId="22" applyNumberFormat="0" applyFont="1" applyFill="1" applyBorder="1" applyAlignment="1" applyProtection="0">
      <alignment vertical="bottom"/>
    </xf>
    <xf numFmtId="49" fontId="28" fillId="5" borderId="22" applyNumberFormat="1" applyFont="1" applyFill="1" applyBorder="1" applyAlignment="1" applyProtection="0">
      <alignment vertical="bottom" wrapText="1"/>
    </xf>
    <xf numFmtId="0" fontId="9" fillId="5" borderId="4" applyNumberFormat="0" applyFont="1" applyFill="1" applyBorder="1" applyAlignment="1" applyProtection="0">
      <alignment vertical="bottom" wrapText="1"/>
    </xf>
    <xf numFmtId="0" fontId="9" fillId="5" borderId="23" applyNumberFormat="0" applyFont="1" applyFill="1" applyBorder="1" applyAlignment="1" applyProtection="0">
      <alignment vertical="bottom" wrapText="1"/>
    </xf>
    <xf numFmtId="49" fontId="28" fillId="5" borderId="22" applyNumberFormat="1" applyFont="1" applyFill="1" applyBorder="1" applyAlignment="1" applyProtection="0">
      <alignment horizontal="left" vertical="bottom" wrapText="1"/>
    </xf>
    <xf numFmtId="0" fontId="9" fillId="5" borderId="4" applyNumberFormat="0" applyFont="1" applyFill="1" applyBorder="1" applyAlignment="1" applyProtection="0">
      <alignment horizontal="left" vertical="bottom" wrapText="1"/>
    </xf>
    <xf numFmtId="0" fontId="9" fillId="5" borderId="23" applyNumberFormat="0" applyFont="1" applyFill="1" applyBorder="1" applyAlignment="1" applyProtection="0">
      <alignment horizontal="left" vertical="bottom" wrapText="1"/>
    </xf>
    <xf numFmtId="49" fontId="28" fillId="5" borderId="24" applyNumberFormat="1" applyFont="1" applyFill="1" applyBorder="1" applyAlignment="1" applyProtection="0">
      <alignment vertical="bottom" wrapText="1"/>
    </xf>
    <xf numFmtId="0" fontId="9" fillId="5" borderId="25" applyNumberFormat="0" applyFont="1" applyFill="1" applyBorder="1" applyAlignment="1" applyProtection="0">
      <alignment vertical="bottom" wrapText="1"/>
    </xf>
    <xf numFmtId="0" fontId="9" fillId="5" borderId="26" applyNumberFormat="0" applyFont="1" applyFill="1" applyBorder="1" applyAlignment="1" applyProtection="0">
      <alignment vertical="bottom" wrapText="1"/>
    </xf>
    <xf numFmtId="0" fontId="0" fillId="5" borderId="20" applyNumberFormat="0" applyFont="1" applyFill="1" applyBorder="1" applyAlignment="1" applyProtection="0">
      <alignment vertical="bottom"/>
    </xf>
    <xf numFmtId="59" fontId="0" fillId="5" borderId="4" applyNumberFormat="1" applyFont="1" applyFill="1" applyBorder="1" applyAlignment="1" applyProtection="0">
      <alignment vertical="bottom"/>
    </xf>
    <xf numFmtId="0" fontId="0" fillId="5" borderId="23" applyNumberFormat="0" applyFont="1" applyFill="1" applyBorder="1" applyAlignment="1" applyProtection="0">
      <alignment vertical="bottom"/>
    </xf>
    <xf numFmtId="0" fontId="29" fillId="5" borderId="22" applyNumberFormat="0" applyFont="1" applyFill="1" applyBorder="1" applyAlignment="1" applyProtection="0">
      <alignment horizontal="left" vertical="bottom"/>
    </xf>
    <xf numFmtId="0" fontId="30" fillId="5" borderId="4" applyNumberFormat="0" applyFont="1" applyFill="1" applyBorder="1" applyAlignment="1" applyProtection="0">
      <alignment horizontal="left" vertical="bottom"/>
    </xf>
    <xf numFmtId="0" fontId="30" fillId="5" borderId="23"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8" fillId="5" borderId="4" applyNumberFormat="1" applyFont="1" applyFill="1" applyBorder="1" applyAlignment="1" applyProtection="0">
      <alignment vertical="bottom"/>
    </xf>
    <xf numFmtId="0" fontId="8" fillId="5" borderId="4" applyNumberFormat="0" applyFont="1" applyFill="1" applyBorder="1" applyAlignment="1" applyProtection="0">
      <alignment vertical="bottom"/>
    </xf>
    <xf numFmtId="1" fontId="0" fillId="5" borderId="4" applyNumberFormat="1" applyFont="1" applyFill="1" applyBorder="1" applyAlignment="1" applyProtection="0">
      <alignment horizontal="left" vertical="bottom"/>
    </xf>
    <xf numFmtId="49" fontId="0" fillId="5" borderId="4" applyNumberFormat="1" applyFont="1" applyFill="1" applyBorder="1" applyAlignment="1" applyProtection="0">
      <alignment vertical="bottom"/>
    </xf>
    <xf numFmtId="49" fontId="0" fillId="5" borderId="4" applyNumberFormat="1" applyFont="1" applyFill="1" applyBorder="1" applyAlignment="1" applyProtection="0">
      <alignment horizontal="left" vertical="bottom"/>
    </xf>
    <xf numFmtId="1" fontId="0" fillId="5" borderId="4" applyNumberFormat="1" applyFont="1" applyFill="1" applyBorder="1" applyAlignment="1" applyProtection="0">
      <alignment vertical="bottom"/>
    </xf>
    <xf numFmtId="49" fontId="0" fillId="5" borderId="4" applyNumberFormat="1" applyFont="1" applyFill="1" applyBorder="1" applyAlignment="1" applyProtection="0">
      <alignment horizontal="center" vertical="bottom"/>
    </xf>
  </cellXfs>
  <cellStyles count="1">
    <cellStyle name="Normal" xfId="0" builtinId="0"/>
  </cellStyles>
  <dxfs count="1">
    <dxf>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333333"/>
      <rgbColor rgb="ffaaaaaa"/>
      <rgbColor rgb="ff000080"/>
      <rgbColor rgb="ff808080"/>
      <rgbColor rgb="ffc0c0c0"/>
      <rgbColor rgb="00000000"/>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38174</xdr:colOff>
      <xdr:row>4</xdr:row>
      <xdr:rowOff>77175</xdr:rowOff>
    </xdr:from>
    <xdr:to>
      <xdr:col>0</xdr:col>
      <xdr:colOff>279610</xdr:colOff>
      <xdr:row>4</xdr:row>
      <xdr:rowOff>306862</xdr:rowOff>
    </xdr:to>
    <xdr:pic>
      <xdr:nvPicPr>
        <xdr:cNvPr id="2" name="image.png"/>
        <xdr:cNvPicPr>
          <a:picLocks noChangeAspect="1"/>
        </xdr:cNvPicPr>
      </xdr:nvPicPr>
      <xdr:blipFill>
        <a:blip r:embed="rId1">
          <a:extLst/>
        </a:blip>
        <a:stretch>
          <a:fillRect/>
        </a:stretch>
      </xdr:blipFill>
      <xdr:spPr>
        <a:xfrm>
          <a:off x="38174" y="896325"/>
          <a:ext cx="241437" cy="229688"/>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71</v>
      </c>
      <c r="C11" s="3"/>
      <c r="D11" s="3"/>
    </row>
    <row r="12">
      <c r="B12" s="4"/>
      <c r="C12" t="s" s="4">
        <v>5</v>
      </c>
      <c r="D12" t="s" s="5">
        <v>71</v>
      </c>
    </row>
  </sheetData>
  <mergeCells count="1">
    <mergeCell ref="B3:D3"/>
  </mergeCells>
  <hyperlinks>
    <hyperlink ref="D10" location="'UX Case scores'!R1C1" tooltip="" display="UX Case scores"/>
    <hyperlink ref="D12" location="'Rating ranges'!R1C1" tooltip="" display="Rating ranges"/>
  </hyperlinks>
</worksheet>
</file>

<file path=xl/worksheets/sheet2.xml><?xml version="1.0" encoding="utf-8"?>
<worksheet xmlns:r="http://schemas.openxmlformats.org/officeDocument/2006/relationships" xmlns="http://schemas.openxmlformats.org/spreadsheetml/2006/main">
  <dimension ref="A1:S58"/>
  <sheetViews>
    <sheetView workbookViewId="0" showGridLines="0" defaultGridColor="1"/>
  </sheetViews>
  <sheetFormatPr defaultColWidth="8.83333" defaultRowHeight="13" customHeight="1" outlineLevelRow="0" outlineLevelCol="0"/>
  <cols>
    <col min="1" max="1" width="4.5" style="6" customWidth="1"/>
    <col min="2" max="2" width="60.3516" style="6" customWidth="1"/>
    <col min="3" max="3" width="5.92969" style="6" customWidth="1"/>
    <col min="4" max="4" width="18.3516" style="6" customWidth="1"/>
    <col min="5" max="5" width="6.15625" style="6" customWidth="1"/>
    <col min="6" max="6" width="51.3516" style="6" customWidth="1"/>
    <col min="7" max="7" width="2.17188" style="6" customWidth="1"/>
    <col min="8" max="9" width="12.1719" style="6" customWidth="1"/>
    <col min="10" max="10" width="9.17188" style="6" customWidth="1"/>
    <col min="11" max="19" width="8.85156" style="6" customWidth="1"/>
    <col min="20" max="16384" width="8.85156" style="6" customWidth="1"/>
  </cols>
  <sheetData>
    <row r="1" ht="21" customHeight="1">
      <c r="A1" t="s" s="7">
        <v>6</v>
      </c>
      <c r="B1" s="8"/>
      <c r="C1" s="8"/>
      <c r="D1" s="8"/>
      <c r="E1" s="8"/>
      <c r="F1" s="8"/>
      <c r="G1" s="9"/>
      <c r="H1" s="10"/>
      <c r="I1" s="11"/>
      <c r="J1" s="11"/>
      <c r="K1" s="11"/>
      <c r="L1" s="11"/>
      <c r="M1" s="12"/>
      <c r="N1" t="s" s="13">
        <v>7</v>
      </c>
      <c r="O1" s="14">
        <v>0</v>
      </c>
      <c r="P1" s="12"/>
      <c r="Q1" s="12"/>
      <c r="R1" s="12"/>
      <c r="S1" s="15"/>
    </row>
    <row r="2" ht="9.5" customHeight="1">
      <c r="A2" s="16"/>
      <c r="B2" s="16"/>
      <c r="C2" s="17"/>
      <c r="D2" s="17"/>
      <c r="E2" s="16"/>
      <c r="F2" s="16"/>
      <c r="G2" s="18"/>
      <c r="H2" s="19"/>
      <c r="I2" s="12"/>
      <c r="J2" s="12"/>
      <c r="K2" s="12"/>
      <c r="L2" s="12"/>
      <c r="M2" s="20"/>
      <c r="N2" t="s" s="21">
        <v>8</v>
      </c>
      <c r="O2" s="22">
        <v>1</v>
      </c>
      <c r="P2" s="12"/>
      <c r="Q2" s="12"/>
      <c r="R2" s="12"/>
      <c r="S2" s="15"/>
    </row>
    <row r="3" ht="24.5" customHeight="1">
      <c r="A3" t="s" s="23">
        <v>9</v>
      </c>
      <c r="B3" s="24"/>
      <c r="C3" s="25"/>
      <c r="D3" t="s" s="26">
        <v>10</v>
      </c>
      <c r="E3" s="27"/>
      <c r="F3" t="s" s="28">
        <v>11</v>
      </c>
      <c r="G3" s="12"/>
      <c r="H3" s="12"/>
      <c r="I3" s="12"/>
      <c r="J3" s="12"/>
      <c r="K3" s="12"/>
      <c r="L3" s="12"/>
      <c r="M3" s="20"/>
      <c r="N3" t="s" s="21">
        <v>12</v>
      </c>
      <c r="O3" s="22">
        <v>2</v>
      </c>
      <c r="P3" s="12"/>
      <c r="Q3" s="12"/>
      <c r="R3" s="12"/>
      <c r="S3" s="15"/>
    </row>
    <row r="4" ht="9.5" customHeight="1">
      <c r="A4" s="29"/>
      <c r="B4" s="27"/>
      <c r="C4" s="25"/>
      <c r="D4" s="30"/>
      <c r="E4" s="27"/>
      <c r="F4" s="31"/>
      <c r="G4" s="12"/>
      <c r="H4" s="12"/>
      <c r="I4" s="12"/>
      <c r="J4" s="12"/>
      <c r="K4" s="12"/>
      <c r="L4" s="12"/>
      <c r="M4" s="20"/>
      <c r="N4" t="s" s="21">
        <v>13</v>
      </c>
      <c r="O4" s="22">
        <v>3</v>
      </c>
      <c r="P4" s="12"/>
      <c r="Q4" s="12"/>
      <c r="R4" s="12"/>
      <c r="S4" s="15"/>
    </row>
    <row r="5" ht="36.75" customHeight="1">
      <c r="A5" s="12"/>
      <c r="B5" t="s" s="32">
        <v>14</v>
      </c>
      <c r="C5" s="33"/>
      <c r="D5" t="s" s="34">
        <v>15</v>
      </c>
      <c r="E5" s="33"/>
      <c r="F5" t="s" s="32">
        <v>16</v>
      </c>
      <c r="G5" s="12"/>
      <c r="H5" s="35"/>
      <c r="I5" s="35"/>
      <c r="J5" s="35"/>
      <c r="K5" s="36"/>
      <c r="L5" s="36"/>
      <c r="M5" s="20"/>
      <c r="N5" t="s" s="21">
        <v>17</v>
      </c>
      <c r="O5" s="22">
        <v>4</v>
      </c>
      <c r="P5" s="12"/>
      <c r="Q5" s="12"/>
      <c r="R5" s="12"/>
      <c r="S5" s="15"/>
    </row>
    <row r="6" ht="9.5" customHeight="1">
      <c r="A6" s="12"/>
      <c r="B6" s="37"/>
      <c r="C6" s="33"/>
      <c r="D6" s="38"/>
      <c r="E6" s="33"/>
      <c r="F6" s="37"/>
      <c r="G6" s="12"/>
      <c r="H6" s="35"/>
      <c r="I6" s="35"/>
      <c r="J6" s="35"/>
      <c r="K6" s="36"/>
      <c r="L6" s="36"/>
      <c r="M6" s="20"/>
      <c r="N6" t="s" s="21">
        <v>18</v>
      </c>
      <c r="O6" s="22">
        <v>5</v>
      </c>
      <c r="P6" s="12"/>
      <c r="Q6" s="12"/>
      <c r="R6" s="12"/>
      <c r="S6" s="15"/>
    </row>
    <row r="7" ht="18" customHeight="1">
      <c r="A7" t="s" s="39">
        <v>19</v>
      </c>
      <c r="B7" s="12"/>
      <c r="C7" s="12"/>
      <c r="D7" s="12"/>
      <c r="E7" s="12"/>
      <c r="F7" s="12"/>
      <c r="G7" s="12"/>
      <c r="H7" t="s" s="40">
        <v>20</v>
      </c>
      <c r="I7" t="s" s="40">
        <v>21</v>
      </c>
      <c r="J7" t="s" s="40">
        <v>22</v>
      </c>
      <c r="K7" t="s" s="41">
        <v>10</v>
      </c>
      <c r="L7" t="s" s="41">
        <v>23</v>
      </c>
      <c r="M7" s="20"/>
      <c r="N7" t="s" s="21">
        <v>24</v>
      </c>
      <c r="O7" s="22">
        <v>0</v>
      </c>
      <c r="P7" s="12"/>
      <c r="Q7" s="12"/>
      <c r="R7" s="12"/>
      <c r="S7" s="15"/>
    </row>
    <row r="8" ht="14.25" customHeight="1">
      <c r="A8" s="12"/>
      <c r="B8" s="42"/>
      <c r="C8" s="12"/>
      <c r="D8" s="43"/>
      <c r="E8" s="12"/>
      <c r="F8" s="43"/>
      <c r="G8" s="12"/>
      <c r="H8" s="12"/>
      <c r="I8" s="12"/>
      <c r="J8" s="12"/>
      <c r="K8" s="12"/>
      <c r="L8" s="12"/>
      <c r="M8" s="20"/>
      <c r="N8" s="12"/>
      <c r="O8" s="44"/>
      <c r="P8" s="12"/>
      <c r="Q8" s="12"/>
      <c r="R8" s="12"/>
      <c r="S8" s="15"/>
    </row>
    <row r="9" ht="39.75" customHeight="1">
      <c r="A9" s="45">
        <v>1</v>
      </c>
      <c r="B9" t="s" s="46">
        <v>25</v>
      </c>
      <c r="C9" s="47"/>
      <c r="D9" t="s" s="48">
        <v>13</v>
      </c>
      <c r="E9" s="49"/>
      <c r="F9" t="s" s="50">
        <v>26</v>
      </c>
      <c r="G9" s="51"/>
      <c r="H9" s="52">
        <v>3</v>
      </c>
      <c r="I9" s="53">
        <f>H9/H49</f>
        <v>0.6</v>
      </c>
      <c r="J9" s="54">
        <f>VLOOKUP(D9,N1:O9,2,FALSE)</f>
        <v>3</v>
      </c>
      <c r="K9" s="55">
        <f>J9*I9</f>
        <v>1.8</v>
      </c>
      <c r="L9" s="55">
        <f>IF(J9=0,0,I9*MAX(O2:O8))</f>
        <v>3</v>
      </c>
      <c r="M9" s="20"/>
      <c r="N9" s="12"/>
      <c r="O9" s="44"/>
      <c r="P9" s="12"/>
      <c r="Q9" s="12"/>
      <c r="R9" s="12"/>
      <c r="S9" s="15"/>
    </row>
    <row r="10" ht="12.25" customHeight="1">
      <c r="A10" s="56"/>
      <c r="B10" s="57"/>
      <c r="C10" s="12"/>
      <c r="D10" s="58"/>
      <c r="E10" s="12"/>
      <c r="F10" s="59"/>
      <c r="G10" s="12"/>
      <c r="H10" s="60"/>
      <c r="I10" s="53"/>
      <c r="J10" s="61"/>
      <c r="K10" s="61"/>
      <c r="L10" s="61"/>
      <c r="M10" s="62"/>
      <c r="N10" s="12"/>
      <c r="O10" s="12"/>
      <c r="P10" s="12"/>
      <c r="Q10" s="12"/>
      <c r="R10" s="12"/>
      <c r="S10" s="15"/>
    </row>
    <row r="11" ht="39.75" customHeight="1">
      <c r="A11" s="45">
        <f>A9+1</f>
        <v>2</v>
      </c>
      <c r="B11" t="s" s="46">
        <v>27</v>
      </c>
      <c r="C11" s="47"/>
      <c r="D11" t="s" s="48">
        <v>18</v>
      </c>
      <c r="E11" s="49"/>
      <c r="F11" t="s" s="50">
        <v>28</v>
      </c>
      <c r="G11" s="51"/>
      <c r="H11" s="52">
        <v>5</v>
      </c>
      <c r="I11" s="53">
        <f>H11/H49</f>
        <v>1</v>
      </c>
      <c r="J11" s="54">
        <f>VLOOKUP(D11,N1:O9,2,FALSE)</f>
        <v>5</v>
      </c>
      <c r="K11" s="55">
        <f>J11*I11</f>
        <v>5</v>
      </c>
      <c r="L11" s="55">
        <f>IF(J11=0,0,I11*MAX(O2:O8))</f>
        <v>5</v>
      </c>
      <c r="M11" s="62"/>
      <c r="N11" s="12"/>
      <c r="O11" s="12"/>
      <c r="P11" s="15"/>
      <c r="Q11" s="15"/>
      <c r="R11" s="15"/>
      <c r="S11" s="15"/>
    </row>
    <row r="12" ht="12.25" customHeight="1">
      <c r="A12" s="56"/>
      <c r="B12" s="57"/>
      <c r="C12" s="12"/>
      <c r="D12" s="58"/>
      <c r="E12" s="12"/>
      <c r="F12" s="59"/>
      <c r="G12" s="12"/>
      <c r="H12" s="60"/>
      <c r="I12" s="53"/>
      <c r="J12" s="61"/>
      <c r="K12" s="61"/>
      <c r="L12" s="61"/>
      <c r="M12" s="15"/>
      <c r="N12" s="15"/>
      <c r="O12" s="15"/>
      <c r="P12" s="63"/>
      <c r="Q12" s="15"/>
      <c r="R12" s="15"/>
      <c r="S12" s="15"/>
    </row>
    <row r="13" ht="39.75" customHeight="1">
      <c r="A13" s="45">
        <f>A11+1</f>
        <v>3</v>
      </c>
      <c r="B13" t="s" s="46">
        <v>29</v>
      </c>
      <c r="C13" s="47"/>
      <c r="D13" t="s" s="48">
        <v>17</v>
      </c>
      <c r="E13" s="49"/>
      <c r="F13" t="s" s="50">
        <v>30</v>
      </c>
      <c r="G13" s="51"/>
      <c r="H13" s="52">
        <v>4</v>
      </c>
      <c r="I13" s="53">
        <f>H13/H49</f>
        <v>0.8</v>
      </c>
      <c r="J13" s="54">
        <f>VLOOKUP(D13,N1:O9,2,FALSE)</f>
        <v>4</v>
      </c>
      <c r="K13" s="55">
        <f>J13*I13</f>
        <v>3.2</v>
      </c>
      <c r="L13" s="55">
        <f>IF(J13=0,0,I13*MAX(O2:O8))</f>
        <v>4</v>
      </c>
      <c r="M13" s="15"/>
      <c r="N13" s="15"/>
      <c r="O13" s="15"/>
      <c r="P13" s="63"/>
      <c r="Q13" s="15"/>
      <c r="R13" s="15"/>
      <c r="S13" s="15"/>
    </row>
    <row r="14" ht="12.25" customHeight="1">
      <c r="A14" s="56"/>
      <c r="B14" s="57"/>
      <c r="C14" s="12"/>
      <c r="D14" s="58"/>
      <c r="E14" s="12"/>
      <c r="F14" s="59"/>
      <c r="G14" s="12"/>
      <c r="H14" s="60"/>
      <c r="I14" s="53"/>
      <c r="J14" s="61"/>
      <c r="K14" s="61"/>
      <c r="L14" s="61"/>
      <c r="M14" s="12"/>
      <c r="N14" s="12"/>
      <c r="O14" s="12"/>
      <c r="P14" s="57"/>
      <c r="Q14" s="12"/>
      <c r="R14" s="12"/>
      <c r="S14" s="12"/>
    </row>
    <row r="15" ht="39.75" customHeight="1">
      <c r="A15" s="45">
        <f>A13+1</f>
        <v>4</v>
      </c>
      <c r="B15" t="s" s="46">
        <v>31</v>
      </c>
      <c r="C15" s="47"/>
      <c r="D15" t="s" s="48">
        <v>18</v>
      </c>
      <c r="E15" s="49"/>
      <c r="F15" t="s" s="50">
        <v>32</v>
      </c>
      <c r="G15" s="51"/>
      <c r="H15" s="64">
        <v>4</v>
      </c>
      <c r="I15" s="65">
        <f>H15/H49</f>
        <v>0.8</v>
      </c>
      <c r="J15" s="54">
        <f>VLOOKUP(D15,N1:O9,2,FALSE)</f>
        <v>5</v>
      </c>
      <c r="K15" s="55">
        <f>J15*I15</f>
        <v>4</v>
      </c>
      <c r="L15" s="66">
        <f>IF(J15=0,0,I15*MAX(O2:O8))</f>
        <v>4</v>
      </c>
      <c r="M15" s="20"/>
      <c r="N15" s="12"/>
      <c r="O15" s="12"/>
      <c r="P15" s="20"/>
      <c r="Q15" s="12"/>
      <c r="R15" s="12"/>
      <c r="S15" s="12"/>
    </row>
    <row r="16" ht="12.25" customHeight="1">
      <c r="A16" s="56"/>
      <c r="B16" s="57"/>
      <c r="C16" s="12"/>
      <c r="D16" s="58"/>
      <c r="E16" s="12"/>
      <c r="F16" s="59"/>
      <c r="G16" s="12"/>
      <c r="H16" s="60"/>
      <c r="I16" s="53"/>
      <c r="J16" s="61"/>
      <c r="K16" s="61"/>
      <c r="L16" s="61"/>
      <c r="M16" s="12"/>
      <c r="N16" s="12"/>
      <c r="O16" s="12"/>
      <c r="P16" s="57"/>
      <c r="Q16" s="12"/>
      <c r="R16" s="12"/>
      <c r="S16" s="12"/>
    </row>
    <row r="17" ht="39.75" customHeight="1">
      <c r="A17" s="45">
        <f>A15+1</f>
        <v>5</v>
      </c>
      <c r="B17" t="s" s="46">
        <v>33</v>
      </c>
      <c r="C17" s="47"/>
      <c r="D17" t="s" s="48">
        <v>18</v>
      </c>
      <c r="E17" s="49"/>
      <c r="F17" t="s" s="50">
        <v>34</v>
      </c>
      <c r="G17" s="51"/>
      <c r="H17" s="52">
        <v>4</v>
      </c>
      <c r="I17" s="53">
        <f>H17/H49</f>
        <v>0.8</v>
      </c>
      <c r="J17" s="54">
        <f>VLOOKUP(D17,N1:O9,2,FALSE)</f>
        <v>5</v>
      </c>
      <c r="K17" s="55">
        <f>J17*I17</f>
        <v>4</v>
      </c>
      <c r="L17" s="55">
        <f>IF(J17=0,0,I17*MAX(O2:O8))</f>
        <v>4</v>
      </c>
      <c r="M17" s="12"/>
      <c r="N17" s="12"/>
      <c r="O17" s="12"/>
      <c r="P17" s="57"/>
      <c r="Q17" s="12"/>
      <c r="R17" s="12"/>
      <c r="S17" s="12"/>
    </row>
    <row r="18" ht="14" customHeight="1">
      <c r="A18" s="12"/>
      <c r="B18" s="67"/>
      <c r="C18" s="42"/>
      <c r="D18" s="58"/>
      <c r="E18" s="12"/>
      <c r="F18" s="59"/>
      <c r="G18" s="12"/>
      <c r="H18" s="60"/>
      <c r="I18" s="53"/>
      <c r="J18" s="61"/>
      <c r="K18" s="61"/>
      <c r="L18" s="61"/>
      <c r="M18" s="12"/>
      <c r="N18" s="12"/>
      <c r="O18" s="12"/>
      <c r="P18" s="12"/>
      <c r="Q18" s="12"/>
      <c r="R18" s="12"/>
      <c r="S18" s="12"/>
    </row>
    <row r="19" ht="39.75" customHeight="1">
      <c r="A19" s="45">
        <f>A17+1</f>
        <v>6</v>
      </c>
      <c r="B19" t="s" s="46">
        <v>35</v>
      </c>
      <c r="C19" s="47"/>
      <c r="D19" t="s" s="48">
        <v>18</v>
      </c>
      <c r="E19" s="49"/>
      <c r="F19" t="s" s="50">
        <v>36</v>
      </c>
      <c r="G19" s="51"/>
      <c r="H19" s="52">
        <v>4</v>
      </c>
      <c r="I19" s="53">
        <f>H19/H49</f>
        <v>0.8</v>
      </c>
      <c r="J19" s="54">
        <f>VLOOKUP(D19,N1:O9,2,FALSE)</f>
        <v>5</v>
      </c>
      <c r="K19" s="55">
        <f>J19*I19</f>
        <v>4</v>
      </c>
      <c r="L19" s="55">
        <f>IF(J19=0,0,I19*MAX(O2:O8))</f>
        <v>4</v>
      </c>
      <c r="M19" s="12"/>
      <c r="N19" s="12"/>
      <c r="O19" s="12"/>
      <c r="P19" s="12"/>
      <c r="Q19" s="12"/>
      <c r="R19" s="12"/>
      <c r="S19" s="12"/>
    </row>
    <row r="20" ht="12.25" customHeight="1">
      <c r="A20" s="56"/>
      <c r="B20" s="57"/>
      <c r="C20" s="12"/>
      <c r="D20" s="58"/>
      <c r="E20" s="12"/>
      <c r="F20" s="59"/>
      <c r="G20" s="12"/>
      <c r="H20" s="68"/>
      <c r="I20" s="65"/>
      <c r="J20" s="61"/>
      <c r="K20" s="69"/>
      <c r="L20" s="69"/>
      <c r="M20" s="57"/>
      <c r="N20" s="57"/>
      <c r="O20" s="57"/>
      <c r="P20" s="12"/>
      <c r="Q20" s="12"/>
      <c r="R20" s="12"/>
      <c r="S20" s="12"/>
    </row>
    <row r="21" ht="39.75" customHeight="1">
      <c r="A21" s="45">
        <f>A19+1</f>
        <v>7</v>
      </c>
      <c r="B21" t="s" s="46">
        <v>37</v>
      </c>
      <c r="C21" s="47"/>
      <c r="D21" t="s" s="48">
        <v>24</v>
      </c>
      <c r="E21" s="49"/>
      <c r="F21" t="s" s="50">
        <v>38</v>
      </c>
      <c r="G21" s="51"/>
      <c r="H21" s="52">
        <v>4</v>
      </c>
      <c r="I21" s="53">
        <f>H21/H49</f>
        <v>0.8</v>
      </c>
      <c r="J21" s="54">
        <f>VLOOKUP(D21,N1:O9,2,FALSE)</f>
        <v>0</v>
      </c>
      <c r="K21" s="55">
        <f>J21*I21</f>
        <v>0</v>
      </c>
      <c r="L21" s="54">
        <f>IF(J21=0,0,I21*MAX(O2:O8))</f>
        <v>0</v>
      </c>
      <c r="M21" s="12"/>
      <c r="N21" s="57"/>
      <c r="O21" s="57"/>
      <c r="P21" s="12"/>
      <c r="Q21" s="12"/>
      <c r="R21" s="12"/>
      <c r="S21" s="12"/>
    </row>
    <row r="22" ht="12.25" customHeight="1">
      <c r="A22" s="56"/>
      <c r="B22" s="57"/>
      <c r="C22" s="12"/>
      <c r="D22" s="58"/>
      <c r="E22" s="12"/>
      <c r="F22" s="59"/>
      <c r="G22" s="12"/>
      <c r="H22" s="60"/>
      <c r="I22" s="53"/>
      <c r="J22" s="61"/>
      <c r="K22" s="61"/>
      <c r="L22" s="61"/>
      <c r="M22" s="12"/>
      <c r="N22" s="57"/>
      <c r="O22" s="57"/>
      <c r="P22" s="12"/>
      <c r="Q22" s="12"/>
      <c r="R22" s="12"/>
      <c r="S22" s="12"/>
    </row>
    <row r="23" ht="39.75" customHeight="1">
      <c r="A23" s="45">
        <f>A21+1</f>
        <v>8</v>
      </c>
      <c r="B23" t="s" s="46">
        <v>39</v>
      </c>
      <c r="C23" s="47"/>
      <c r="D23" t="s" s="48">
        <v>13</v>
      </c>
      <c r="E23" s="49"/>
      <c r="F23" t="s" s="50">
        <v>40</v>
      </c>
      <c r="G23" s="51"/>
      <c r="H23" s="52">
        <v>5</v>
      </c>
      <c r="I23" s="53">
        <f>H23/H49</f>
        <v>1</v>
      </c>
      <c r="J23" s="54">
        <f>VLOOKUP(D23,N1:O9,2,FALSE)</f>
        <v>3</v>
      </c>
      <c r="K23" s="55">
        <f>J23*I23</f>
        <v>3</v>
      </c>
      <c r="L23" s="55">
        <f>IF(J23=0,0,I23*MAX(O2:O8))</f>
        <v>5</v>
      </c>
      <c r="M23" s="12"/>
      <c r="N23" s="57"/>
      <c r="O23" s="57"/>
      <c r="P23" s="12"/>
      <c r="Q23" s="12"/>
      <c r="R23" s="12"/>
      <c r="S23" s="12"/>
    </row>
    <row r="24" ht="14" customHeight="1">
      <c r="A24" s="12"/>
      <c r="B24" s="67"/>
      <c r="C24" s="42"/>
      <c r="D24" s="70"/>
      <c r="E24" s="12"/>
      <c r="F24" s="59"/>
      <c r="G24" s="12"/>
      <c r="H24" s="60"/>
      <c r="I24" s="53"/>
      <c r="J24" s="61"/>
      <c r="K24" s="61"/>
      <c r="L24" s="61"/>
      <c r="M24" s="12"/>
      <c r="N24" s="57"/>
      <c r="O24" s="57"/>
      <c r="P24" s="57"/>
      <c r="Q24" s="12"/>
      <c r="R24" s="12"/>
      <c r="S24" s="12"/>
    </row>
    <row r="25" ht="39.75" customHeight="1">
      <c r="A25" s="45">
        <f>A23+1</f>
        <v>9</v>
      </c>
      <c r="B25" t="s" s="46">
        <v>41</v>
      </c>
      <c r="C25" s="47"/>
      <c r="D25" t="s" s="48">
        <v>13</v>
      </c>
      <c r="E25" s="49"/>
      <c r="F25" t="s" s="50">
        <v>42</v>
      </c>
      <c r="G25" s="51"/>
      <c r="H25" s="52">
        <v>5</v>
      </c>
      <c r="I25" s="53">
        <f>H25/H49</f>
        <v>1</v>
      </c>
      <c r="J25" s="54">
        <f>VLOOKUP(D25,N1:O9,2,FALSE)</f>
        <v>3</v>
      </c>
      <c r="K25" s="55">
        <f>J25*I25</f>
        <v>3</v>
      </c>
      <c r="L25" s="55">
        <f>IF(J25=0,0,I25*MAX(O2:O8))</f>
        <v>5</v>
      </c>
      <c r="M25" s="12"/>
      <c r="N25" s="57"/>
      <c r="O25" s="57"/>
      <c r="P25" s="57"/>
      <c r="Q25" s="12"/>
      <c r="R25" s="12"/>
      <c r="S25" s="12"/>
    </row>
    <row r="26" ht="12.25" customHeight="1">
      <c r="A26" s="56"/>
      <c r="B26" s="57"/>
      <c r="C26" s="12"/>
      <c r="D26" s="58"/>
      <c r="E26" s="12"/>
      <c r="F26" s="59"/>
      <c r="G26" s="12"/>
      <c r="H26" s="68"/>
      <c r="I26" s="65"/>
      <c r="J26" s="61"/>
      <c r="K26" s="71"/>
      <c r="L26" s="69"/>
      <c r="M26" s="20"/>
      <c r="N26" s="20"/>
      <c r="O26" s="20"/>
      <c r="P26" s="20"/>
      <c r="Q26" s="12"/>
      <c r="R26" s="12"/>
      <c r="S26" s="12"/>
    </row>
    <row r="27" ht="39.75" customHeight="1">
      <c r="A27" s="45">
        <f>A25+1</f>
        <v>10</v>
      </c>
      <c r="B27" t="s" s="46">
        <v>43</v>
      </c>
      <c r="C27" s="47"/>
      <c r="D27" t="s" s="48">
        <v>17</v>
      </c>
      <c r="E27" s="49"/>
      <c r="F27" t="s" s="50">
        <v>44</v>
      </c>
      <c r="G27" s="51"/>
      <c r="H27" s="52">
        <v>3</v>
      </c>
      <c r="I27" s="53">
        <f>H27/H49</f>
        <v>0.6</v>
      </c>
      <c r="J27" s="54">
        <f>VLOOKUP(D27,N1:O9,2,FALSE)</f>
        <v>4</v>
      </c>
      <c r="K27" s="55">
        <f>J27*I27</f>
        <v>2.4</v>
      </c>
      <c r="L27" s="55">
        <f>IF(J27=0,0,I27*MAX(O2:O8))</f>
        <v>3</v>
      </c>
      <c r="M27" s="12"/>
      <c r="N27" s="12"/>
      <c r="O27" s="12"/>
      <c r="P27" s="12"/>
      <c r="Q27" s="12"/>
      <c r="R27" s="12"/>
      <c r="S27" s="12"/>
    </row>
    <row r="28" ht="12.25" customHeight="1">
      <c r="A28" s="56"/>
      <c r="B28" s="57"/>
      <c r="C28" s="12"/>
      <c r="D28" s="58"/>
      <c r="E28" s="12"/>
      <c r="F28" s="59"/>
      <c r="G28" s="12"/>
      <c r="H28" s="60"/>
      <c r="I28" s="53"/>
      <c r="J28" s="61"/>
      <c r="K28" s="61"/>
      <c r="L28" s="61"/>
      <c r="M28" s="12"/>
      <c r="N28" s="12"/>
      <c r="O28" s="12"/>
      <c r="P28" s="12"/>
      <c r="Q28" s="12"/>
      <c r="R28" s="12"/>
      <c r="S28" s="12"/>
    </row>
    <row r="29" ht="39.75" customHeight="1">
      <c r="A29" s="45">
        <f>A27+1</f>
        <v>11</v>
      </c>
      <c r="B29" t="s" s="46">
        <v>45</v>
      </c>
      <c r="C29" s="47"/>
      <c r="D29" t="s" s="48">
        <v>12</v>
      </c>
      <c r="E29" s="49"/>
      <c r="F29" t="s" s="50">
        <v>46</v>
      </c>
      <c r="G29" s="51"/>
      <c r="H29" s="52">
        <v>5</v>
      </c>
      <c r="I29" s="53">
        <f>H29/H49</f>
        <v>1</v>
      </c>
      <c r="J29" s="54">
        <f>VLOOKUP(D29,N1:O9,2,FALSE)</f>
        <v>2</v>
      </c>
      <c r="K29" s="55">
        <f>J29*I29</f>
        <v>2</v>
      </c>
      <c r="L29" s="55">
        <f>IF(J29=0,0,I29*MAX(O2:O8))</f>
        <v>5</v>
      </c>
      <c r="M29" s="12"/>
      <c r="N29" s="12"/>
      <c r="O29" s="12"/>
      <c r="P29" s="12"/>
      <c r="Q29" s="12"/>
      <c r="R29" s="12"/>
      <c r="S29" s="12"/>
    </row>
    <row r="30" ht="12.25" customHeight="1">
      <c r="A30" s="56"/>
      <c r="B30" s="57"/>
      <c r="C30" s="12"/>
      <c r="D30" s="58"/>
      <c r="E30" s="12"/>
      <c r="F30" s="59"/>
      <c r="G30" s="12"/>
      <c r="H30" s="60"/>
      <c r="I30" s="53"/>
      <c r="J30" s="61"/>
      <c r="K30" s="61"/>
      <c r="L30" s="61"/>
      <c r="M30" s="12"/>
      <c r="N30" s="12"/>
      <c r="O30" s="12"/>
      <c r="P30" s="12"/>
      <c r="Q30" s="12"/>
      <c r="R30" s="12"/>
      <c r="S30" s="12"/>
    </row>
    <row r="31" ht="39.75" customHeight="1">
      <c r="A31" s="45">
        <f>A29+1</f>
        <v>12</v>
      </c>
      <c r="B31" t="s" s="46">
        <v>47</v>
      </c>
      <c r="C31" s="47"/>
      <c r="D31" t="s" s="48">
        <v>24</v>
      </c>
      <c r="E31" s="49"/>
      <c r="F31" t="s" s="50">
        <v>48</v>
      </c>
      <c r="G31" s="51"/>
      <c r="H31" s="52">
        <v>5</v>
      </c>
      <c r="I31" s="53">
        <f>H31/H49</f>
        <v>1</v>
      </c>
      <c r="J31" s="54">
        <f>VLOOKUP(D31,N1:O9,2,FALSE)</f>
        <v>0</v>
      </c>
      <c r="K31" s="55">
        <f>J31*I31</f>
        <v>0</v>
      </c>
      <c r="L31" s="54">
        <f>IF(J31=0,0,I31*MAX(O2:O8))</f>
        <v>0</v>
      </c>
      <c r="M31" s="12"/>
      <c r="N31" s="12"/>
      <c r="O31" s="12"/>
      <c r="P31" s="12"/>
      <c r="Q31" s="12"/>
      <c r="R31" s="12"/>
      <c r="S31" s="12"/>
    </row>
    <row r="32" ht="12.25" customHeight="1">
      <c r="A32" s="56"/>
      <c r="B32" s="57"/>
      <c r="C32" s="12"/>
      <c r="D32" s="58"/>
      <c r="E32" s="12"/>
      <c r="F32" s="59"/>
      <c r="G32" s="12"/>
      <c r="H32" s="60"/>
      <c r="I32" s="53"/>
      <c r="J32" s="61"/>
      <c r="K32" s="61"/>
      <c r="L32" s="61"/>
      <c r="M32" s="12"/>
      <c r="N32" s="12"/>
      <c r="O32" s="12"/>
      <c r="P32" s="12"/>
      <c r="Q32" s="12"/>
      <c r="R32" s="12"/>
      <c r="S32" s="12"/>
    </row>
    <row r="33" ht="39.75" customHeight="1">
      <c r="A33" s="45">
        <f>A31+1</f>
        <v>13</v>
      </c>
      <c r="B33" t="s" s="46">
        <v>49</v>
      </c>
      <c r="C33" s="47"/>
      <c r="D33" t="s" s="48">
        <v>17</v>
      </c>
      <c r="E33" s="49"/>
      <c r="F33" t="s" s="50">
        <v>50</v>
      </c>
      <c r="G33" s="51"/>
      <c r="H33" s="52">
        <v>5</v>
      </c>
      <c r="I33" s="53">
        <f>H33/H49</f>
        <v>1</v>
      </c>
      <c r="J33" s="54">
        <f>VLOOKUP(D33,N1:O9,2,FALSE)</f>
        <v>4</v>
      </c>
      <c r="K33" s="55">
        <f>J33*I33</f>
        <v>4</v>
      </c>
      <c r="L33" s="55">
        <f>IF(J33=0,0,I33*MAX(O2:O8))</f>
        <v>5</v>
      </c>
      <c r="M33" s="12"/>
      <c r="N33" s="12"/>
      <c r="O33" s="12"/>
      <c r="P33" s="12"/>
      <c r="Q33" s="12"/>
      <c r="R33" s="12"/>
      <c r="S33" s="12"/>
    </row>
    <row r="34" ht="12.25" customHeight="1">
      <c r="A34" s="56"/>
      <c r="B34" s="57"/>
      <c r="C34" s="12"/>
      <c r="D34" s="58"/>
      <c r="E34" s="12"/>
      <c r="F34" s="59"/>
      <c r="G34" s="12"/>
      <c r="H34" s="60"/>
      <c r="I34" s="53"/>
      <c r="J34" s="61"/>
      <c r="K34" s="61"/>
      <c r="L34" s="61"/>
      <c r="M34" s="12"/>
      <c r="N34" s="12"/>
      <c r="O34" s="12"/>
      <c r="P34" s="12"/>
      <c r="Q34" s="12"/>
      <c r="R34" s="12"/>
      <c r="S34" s="12"/>
    </row>
    <row r="35" ht="39.75" customHeight="1">
      <c r="A35" s="45">
        <f>A33+1</f>
        <v>14</v>
      </c>
      <c r="B35" t="s" s="46">
        <v>51</v>
      </c>
      <c r="C35" s="47"/>
      <c r="D35" t="s" s="48">
        <v>17</v>
      </c>
      <c r="E35" s="49"/>
      <c r="F35" t="s" s="50">
        <v>52</v>
      </c>
      <c r="G35" s="51"/>
      <c r="H35" s="52">
        <v>5</v>
      </c>
      <c r="I35" s="53">
        <f>H35/H49</f>
        <v>1</v>
      </c>
      <c r="J35" s="54">
        <f>VLOOKUP(D35,N1:O9,2,FALSE)</f>
        <v>4</v>
      </c>
      <c r="K35" s="55">
        <f>J35*I35</f>
        <v>4</v>
      </c>
      <c r="L35" s="55">
        <f>IF(J35=0,0,I35*MAX(O2:O8))</f>
        <v>5</v>
      </c>
      <c r="M35" s="12"/>
      <c r="N35" s="57"/>
      <c r="O35" s="57"/>
      <c r="P35" s="57"/>
      <c r="Q35" s="12"/>
      <c r="R35" s="12"/>
      <c r="S35" s="12"/>
    </row>
    <row r="36" ht="12.25" customHeight="1">
      <c r="A36" s="56"/>
      <c r="B36" s="57"/>
      <c r="C36" s="12"/>
      <c r="D36" s="58"/>
      <c r="E36" s="12"/>
      <c r="F36" s="59"/>
      <c r="G36" s="12"/>
      <c r="H36" s="68"/>
      <c r="I36" s="65"/>
      <c r="J36" s="61"/>
      <c r="K36" s="71"/>
      <c r="L36" s="69"/>
      <c r="M36" s="20"/>
      <c r="N36" s="20"/>
      <c r="O36" s="20"/>
      <c r="P36" s="20"/>
      <c r="Q36" s="12"/>
      <c r="R36" s="12"/>
      <c r="S36" s="12"/>
    </row>
    <row r="37" ht="39.75" customHeight="1">
      <c r="A37" s="45">
        <f>A35+1</f>
        <v>15</v>
      </c>
      <c r="B37" t="s" s="46">
        <v>53</v>
      </c>
      <c r="C37" s="47"/>
      <c r="D37" t="s" s="48">
        <v>18</v>
      </c>
      <c r="E37" s="49"/>
      <c r="F37" t="s" s="50">
        <v>54</v>
      </c>
      <c r="G37" s="51"/>
      <c r="H37" s="52">
        <v>3</v>
      </c>
      <c r="I37" s="53">
        <f>H37/H49</f>
        <v>0.6</v>
      </c>
      <c r="J37" s="54">
        <f>VLOOKUP(D37,N1:O9,2,FALSE)</f>
        <v>5</v>
      </c>
      <c r="K37" s="55">
        <f>J37*I37</f>
        <v>3</v>
      </c>
      <c r="L37" s="55">
        <f>IF(J37=0,0,I37*MAX(O2:O8))</f>
        <v>3</v>
      </c>
      <c r="M37" s="12"/>
      <c r="N37" s="12"/>
      <c r="O37" s="12"/>
      <c r="P37" s="12"/>
      <c r="Q37" s="12"/>
      <c r="R37" s="12"/>
      <c r="S37" s="12"/>
    </row>
    <row r="38" ht="12.25" customHeight="1">
      <c r="A38" s="56"/>
      <c r="B38" s="57"/>
      <c r="C38" s="12"/>
      <c r="D38" s="58"/>
      <c r="E38" s="12"/>
      <c r="F38" s="59"/>
      <c r="G38" s="12"/>
      <c r="H38" s="60"/>
      <c r="I38" s="53"/>
      <c r="J38" s="61"/>
      <c r="K38" s="61"/>
      <c r="L38" s="61"/>
      <c r="M38" s="12"/>
      <c r="N38" s="12"/>
      <c r="O38" s="12"/>
      <c r="P38" s="12"/>
      <c r="Q38" s="12"/>
      <c r="R38" s="12"/>
      <c r="S38" s="12"/>
    </row>
    <row r="39" ht="39.75" customHeight="1">
      <c r="A39" s="45">
        <f>A37+1</f>
        <v>16</v>
      </c>
      <c r="B39" t="s" s="46">
        <v>55</v>
      </c>
      <c r="C39" s="47"/>
      <c r="D39" t="s" s="48">
        <v>12</v>
      </c>
      <c r="E39" s="49"/>
      <c r="F39" t="s" s="50">
        <v>56</v>
      </c>
      <c r="G39" s="51"/>
      <c r="H39" s="52">
        <v>5</v>
      </c>
      <c r="I39" s="53">
        <f>H39/H49</f>
        <v>1</v>
      </c>
      <c r="J39" s="54">
        <f>VLOOKUP(D39,N1:O9,2,FALSE)</f>
        <v>2</v>
      </c>
      <c r="K39" s="55">
        <f>J39*I39</f>
        <v>2</v>
      </c>
      <c r="L39" s="55">
        <f>IF(J39=0,0,I39*MAX(O2:O8))</f>
        <v>5</v>
      </c>
      <c r="M39" s="12"/>
      <c r="N39" s="12"/>
      <c r="O39" s="12"/>
      <c r="P39" s="12"/>
      <c r="Q39" s="12"/>
      <c r="R39" s="12"/>
      <c r="S39" s="12"/>
    </row>
    <row r="40" ht="12.25" customHeight="1">
      <c r="A40" s="56"/>
      <c r="B40" s="57"/>
      <c r="C40" s="12"/>
      <c r="D40" s="58"/>
      <c r="E40" s="12"/>
      <c r="F40" s="59"/>
      <c r="G40" s="12"/>
      <c r="H40" s="60"/>
      <c r="I40" s="53"/>
      <c r="J40" s="61"/>
      <c r="K40" s="61"/>
      <c r="L40" s="61"/>
      <c r="M40" s="12"/>
      <c r="N40" s="12"/>
      <c r="O40" s="12"/>
      <c r="P40" s="12"/>
      <c r="Q40" s="12"/>
      <c r="R40" s="12"/>
      <c r="S40" s="12"/>
    </row>
    <row r="41" ht="39.75" customHeight="1">
      <c r="A41" s="45">
        <f>A39+1</f>
        <v>17</v>
      </c>
      <c r="B41" t="s" s="46">
        <v>57</v>
      </c>
      <c r="C41" s="47"/>
      <c r="D41" t="s" s="48">
        <v>12</v>
      </c>
      <c r="E41" s="49"/>
      <c r="F41" t="s" s="50">
        <v>58</v>
      </c>
      <c r="G41" s="51"/>
      <c r="H41" s="52">
        <v>3</v>
      </c>
      <c r="I41" s="53">
        <f>H41/H49</f>
        <v>0.6</v>
      </c>
      <c r="J41" s="54">
        <f>VLOOKUP(D41,N1:O9,2,FALSE)</f>
        <v>2</v>
      </c>
      <c r="K41" s="55">
        <f>J41*I41</f>
        <v>1.2</v>
      </c>
      <c r="L41" s="55">
        <f>IF(J41=0,0,I41*MAX(O2:O8))</f>
        <v>3</v>
      </c>
      <c r="M41" s="12"/>
      <c r="N41" s="12"/>
      <c r="O41" s="12"/>
      <c r="P41" s="12"/>
      <c r="Q41" s="12"/>
      <c r="R41" s="12"/>
      <c r="S41" s="12"/>
    </row>
    <row r="42" ht="14" customHeight="1">
      <c r="A42" s="12"/>
      <c r="B42" s="67"/>
      <c r="C42" s="42"/>
      <c r="D42" s="70"/>
      <c r="E42" s="12"/>
      <c r="F42" s="59"/>
      <c r="G42" s="12"/>
      <c r="H42" s="60"/>
      <c r="I42" s="53"/>
      <c r="J42" s="61"/>
      <c r="K42" s="61"/>
      <c r="L42" s="61"/>
      <c r="M42" s="12"/>
      <c r="N42" s="12"/>
      <c r="O42" s="12"/>
      <c r="P42" s="12"/>
      <c r="Q42" s="12"/>
      <c r="R42" s="12"/>
      <c r="S42" s="12"/>
    </row>
    <row r="43" ht="39.75" customHeight="1">
      <c r="A43" s="45">
        <f>A41+1</f>
        <v>18</v>
      </c>
      <c r="B43" t="s" s="46">
        <v>59</v>
      </c>
      <c r="C43" s="47"/>
      <c r="D43" t="s" s="48">
        <v>18</v>
      </c>
      <c r="E43" s="49"/>
      <c r="F43" t="s" s="50">
        <v>60</v>
      </c>
      <c r="G43" s="51"/>
      <c r="H43" s="52">
        <v>4</v>
      </c>
      <c r="I43" s="53">
        <f>H43/H49</f>
        <v>0.8</v>
      </c>
      <c r="J43" s="54">
        <f>VLOOKUP(D43,N1:O9,2,FALSE)</f>
        <v>5</v>
      </c>
      <c r="K43" s="55">
        <f>J43*I43</f>
        <v>4</v>
      </c>
      <c r="L43" s="55">
        <f>IF(J43=0,0,I43*MAX(O2:O8))</f>
        <v>4</v>
      </c>
      <c r="M43" s="12"/>
      <c r="N43" s="12"/>
      <c r="O43" s="12"/>
      <c r="P43" s="12"/>
      <c r="Q43" s="12"/>
      <c r="R43" s="12"/>
      <c r="S43" s="12"/>
    </row>
    <row r="44" ht="12.25" customHeight="1">
      <c r="A44" s="56"/>
      <c r="B44" s="57"/>
      <c r="C44" s="12"/>
      <c r="D44" s="58"/>
      <c r="E44" s="12"/>
      <c r="F44" s="59"/>
      <c r="G44" s="12"/>
      <c r="H44" s="60"/>
      <c r="I44" s="53"/>
      <c r="J44" s="61"/>
      <c r="K44" s="61"/>
      <c r="L44" s="61"/>
      <c r="M44" s="12"/>
      <c r="N44" s="12"/>
      <c r="O44" s="12"/>
      <c r="P44" s="12"/>
      <c r="Q44" s="12"/>
      <c r="R44" s="12"/>
      <c r="S44" s="12"/>
    </row>
    <row r="45" ht="39.75" customHeight="1">
      <c r="A45" s="45">
        <f>A43+1</f>
        <v>19</v>
      </c>
      <c r="B45" t="s" s="46">
        <v>61</v>
      </c>
      <c r="C45" s="47"/>
      <c r="D45" t="s" s="48">
        <v>17</v>
      </c>
      <c r="E45" s="49"/>
      <c r="F45" t="s" s="50">
        <v>62</v>
      </c>
      <c r="G45" s="51"/>
      <c r="H45" s="52">
        <v>5</v>
      </c>
      <c r="I45" s="53">
        <f>H45/H49</f>
        <v>1</v>
      </c>
      <c r="J45" s="54">
        <f>VLOOKUP(D45,N1:O9,2,FALSE)</f>
        <v>4</v>
      </c>
      <c r="K45" s="55">
        <f>J45*I45</f>
        <v>4</v>
      </c>
      <c r="L45" s="55">
        <f>IF(J45=0,0,I45*MAX(O2:O8))</f>
        <v>5</v>
      </c>
      <c r="M45" s="12"/>
      <c r="N45" s="12"/>
      <c r="O45" s="12"/>
      <c r="P45" s="12"/>
      <c r="Q45" s="12"/>
      <c r="R45" s="12"/>
      <c r="S45" s="12"/>
    </row>
    <row r="46" ht="12.25" customHeight="1">
      <c r="A46" s="56"/>
      <c r="B46" s="57"/>
      <c r="C46" s="12"/>
      <c r="D46" s="58"/>
      <c r="E46" s="12"/>
      <c r="F46" s="59"/>
      <c r="G46" s="12"/>
      <c r="H46" s="60"/>
      <c r="I46" s="53"/>
      <c r="J46" s="61"/>
      <c r="K46" s="61"/>
      <c r="L46" s="61"/>
      <c r="M46" s="12"/>
      <c r="N46" s="12"/>
      <c r="O46" s="12"/>
      <c r="P46" s="12"/>
      <c r="Q46" s="12"/>
      <c r="R46" s="12"/>
      <c r="S46" s="12"/>
    </row>
    <row r="47" ht="39.75" customHeight="1">
      <c r="A47" s="45">
        <f>A45+1</f>
        <v>20</v>
      </c>
      <c r="B47" t="s" s="46">
        <v>63</v>
      </c>
      <c r="C47" s="47"/>
      <c r="D47" t="s" s="48">
        <v>18</v>
      </c>
      <c r="E47" s="49"/>
      <c r="F47" t="s" s="50">
        <v>64</v>
      </c>
      <c r="G47" s="51"/>
      <c r="H47" s="52">
        <v>3</v>
      </c>
      <c r="I47" s="53">
        <f>H47/H49</f>
        <v>0.6</v>
      </c>
      <c r="J47" s="54">
        <f>VLOOKUP(D47,N1:O9,2,FALSE)</f>
        <v>5</v>
      </c>
      <c r="K47" s="55">
        <f>J47*I47</f>
        <v>3</v>
      </c>
      <c r="L47" s="55">
        <f>IF(J47=0,0,I47*MAX(O2:O8))</f>
        <v>3</v>
      </c>
      <c r="M47" s="12"/>
      <c r="N47" s="12"/>
      <c r="O47" s="12"/>
      <c r="P47" s="12"/>
      <c r="Q47" s="12"/>
      <c r="R47" s="12"/>
      <c r="S47" s="12"/>
    </row>
    <row r="48" ht="12.25" customHeight="1">
      <c r="A48" s="72"/>
      <c r="B48" s="73"/>
      <c r="C48" s="72"/>
      <c r="D48" s="74"/>
      <c r="E48" s="72"/>
      <c r="F48" s="75"/>
      <c r="G48" s="12"/>
      <c r="H48" s="76"/>
      <c r="I48" s="76"/>
      <c r="J48" s="76"/>
      <c r="K48" s="77"/>
      <c r="L48" s="77"/>
      <c r="M48" s="12"/>
      <c r="N48" s="12"/>
      <c r="O48" s="12"/>
      <c r="P48" s="12"/>
      <c r="Q48" s="12"/>
      <c r="R48" s="12"/>
      <c r="S48" s="12"/>
    </row>
    <row r="49" ht="24" customHeight="1">
      <c r="A49" t="s" s="78">
        <v>65</v>
      </c>
      <c r="B49" s="79"/>
      <c r="C49" s="80"/>
      <c r="D49" s="81"/>
      <c r="E49" t="s" s="82">
        <f>IF(D49="","","-")</f>
      </c>
      <c r="F49" t="s" s="83">
        <f>VLOOKUP(G49,'Rating ranges'!A2:B7,2,TRUE)</f>
      </c>
      <c r="G49" s="84">
        <f>IF(D49="",0,D49)</f>
        <v>0</v>
      </c>
      <c r="H49" s="85">
        <f>MAX(H9:H47)</f>
        <v>5</v>
      </c>
      <c r="I49" s="76"/>
      <c r="J49" s="76"/>
      <c r="K49" s="86">
        <f>SUM(K9:K47)</f>
        <v>57.6</v>
      </c>
      <c r="L49" s="86">
        <f>SUM(L9:L47)</f>
        <v>75</v>
      </c>
      <c r="M49" s="12"/>
      <c r="N49" s="12"/>
      <c r="O49" s="12"/>
      <c r="P49" s="12"/>
      <c r="Q49" s="12"/>
      <c r="R49" s="12"/>
      <c r="S49" s="12"/>
    </row>
    <row r="50" ht="13" customHeight="1">
      <c r="A50" s="87"/>
      <c r="B50" s="87"/>
      <c r="C50" s="87"/>
      <c r="D50" s="87"/>
      <c r="E50" s="87"/>
      <c r="F50" s="87"/>
      <c r="G50" s="12"/>
      <c r="H50" s="12"/>
      <c r="I50" s="12"/>
      <c r="J50" s="12"/>
      <c r="K50" s="12"/>
      <c r="L50" s="12"/>
      <c r="M50" s="12"/>
      <c r="N50" s="12"/>
      <c r="O50" s="12"/>
      <c r="P50" s="12"/>
      <c r="Q50" s="12"/>
      <c r="R50" s="12"/>
      <c r="S50" s="12"/>
    </row>
    <row r="51" ht="13.65" customHeight="1">
      <c r="A51" t="s" s="88">
        <f>"* Very poor (less than "&amp;('Rating ranges'!A4)&amp;") - Flojísimo."</f>
        <v>66</v>
      </c>
      <c r="B51" s="89"/>
      <c r="C51" s="89"/>
      <c r="D51" s="89"/>
      <c r="E51" s="89"/>
      <c r="F51" s="90"/>
      <c r="G51" s="91"/>
      <c r="H51" s="12"/>
      <c r="I51" s="12"/>
      <c r="J51" s="12"/>
      <c r="K51" s="12"/>
      <c r="L51" s="12"/>
      <c r="M51" s="12"/>
      <c r="N51" s="12"/>
      <c r="O51" s="12"/>
      <c r="P51" s="12"/>
      <c r="Q51" s="12"/>
      <c r="R51" s="12"/>
      <c r="S51" s="12"/>
    </row>
    <row r="52" ht="15" customHeight="1">
      <c r="A52" t="s" s="92">
        <f>"* Poor (between "&amp;('Rating ranges'!A4)&amp;" and "&amp;('Rating ranges'!A5)&amp;") - Flojo."</f>
        <v>67</v>
      </c>
      <c r="B52" s="93"/>
      <c r="C52" s="93"/>
      <c r="D52" s="93"/>
      <c r="E52" s="93"/>
      <c r="F52" s="94"/>
      <c r="G52" s="91"/>
      <c r="H52" s="12"/>
      <c r="I52" s="12"/>
      <c r="J52" s="12"/>
      <c r="K52" s="12"/>
      <c r="L52" s="12"/>
      <c r="M52" s="12"/>
      <c r="N52" s="12"/>
      <c r="O52" s="12"/>
      <c r="P52" s="12"/>
      <c r="Q52" s="12"/>
      <c r="R52" s="12"/>
      <c r="S52" s="12"/>
    </row>
    <row r="53" ht="13.65" customHeight="1">
      <c r="A53" t="s" s="95">
        <f>"* Moderate (between "&amp;('Rating ranges'!A5)&amp;" and "&amp;('Rating ranges'!A6)&amp;") - Justo pero no brillante."</f>
        <v>68</v>
      </c>
      <c r="B53" s="96"/>
      <c r="C53" s="96"/>
      <c r="D53" s="96"/>
      <c r="E53" s="96"/>
      <c r="F53" s="97"/>
      <c r="G53" s="91"/>
      <c r="H53" s="12"/>
      <c r="I53" s="12"/>
      <c r="J53" s="12"/>
      <c r="K53" s="12"/>
      <c r="L53" s="12"/>
      <c r="M53" s="12"/>
      <c r="N53" s="12"/>
      <c r="O53" s="12"/>
      <c r="P53" s="12"/>
      <c r="Q53" s="12"/>
      <c r="R53" s="12"/>
      <c r="S53" s="12"/>
    </row>
    <row r="54" ht="13.65" customHeight="1">
      <c r="A54" t="s" s="92">
        <f>"* Good (between "&amp;('Rating ranges'!A6)&amp;" and "&amp;('Rating ranges'!A7)&amp;") - Bueno, lo han hecho con correctitud"</f>
        <v>69</v>
      </c>
      <c r="B54" s="93"/>
      <c r="C54" s="93"/>
      <c r="D54" s="93"/>
      <c r="E54" s="93"/>
      <c r="F54" s="94"/>
      <c r="G54" s="91"/>
      <c r="H54" s="12"/>
      <c r="I54" s="12"/>
      <c r="J54" s="12"/>
      <c r="K54" s="12"/>
      <c r="L54" s="12"/>
      <c r="M54" s="12"/>
      <c r="N54" s="12"/>
      <c r="O54" s="12"/>
      <c r="P54" s="12"/>
      <c r="Q54" s="12"/>
      <c r="R54" s="12"/>
      <c r="S54" s="12"/>
    </row>
    <row r="55" ht="13.65" customHeight="1">
      <c r="A55" t="s" s="98">
        <f>"* Excellent (more than "&amp;('Rating ranges'!A7)&amp;") - Excelente, lo tiene todo. Merece la pena fijarse en este"</f>
        <v>70</v>
      </c>
      <c r="B55" s="99"/>
      <c r="C55" s="99"/>
      <c r="D55" s="99"/>
      <c r="E55" s="99"/>
      <c r="F55" s="100"/>
      <c r="G55" s="91"/>
      <c r="H55" s="12"/>
      <c r="I55" s="12"/>
      <c r="J55" s="12"/>
      <c r="K55" s="12"/>
      <c r="L55" s="12"/>
      <c r="M55" s="12"/>
      <c r="N55" s="12"/>
      <c r="O55" s="12"/>
      <c r="P55" s="12"/>
      <c r="Q55" s="12"/>
      <c r="R55" s="12"/>
      <c r="S55" s="12"/>
    </row>
    <row r="56" ht="13" customHeight="1">
      <c r="A56" s="101"/>
      <c r="B56" s="101"/>
      <c r="C56" s="101"/>
      <c r="D56" s="101"/>
      <c r="E56" s="101"/>
      <c r="F56" s="101"/>
      <c r="G56" s="12"/>
      <c r="H56" s="12"/>
      <c r="I56" s="12"/>
      <c r="J56" s="12"/>
      <c r="K56" s="12"/>
      <c r="L56" s="12"/>
      <c r="M56" s="12"/>
      <c r="N56" s="12"/>
      <c r="O56" s="12"/>
      <c r="P56" s="12"/>
      <c r="Q56" s="12"/>
      <c r="R56" s="12"/>
      <c r="S56" s="12"/>
    </row>
    <row r="57" ht="13" customHeight="1">
      <c r="A57" s="12"/>
      <c r="B57" s="12"/>
      <c r="C57" s="12"/>
      <c r="D57" s="102"/>
      <c r="E57" s="12"/>
      <c r="F57" s="12"/>
      <c r="G57" s="12"/>
      <c r="H57" s="12"/>
      <c r="I57" s="12"/>
      <c r="J57" s="12"/>
      <c r="K57" s="12"/>
      <c r="L57" s="12"/>
      <c r="M57" s="12"/>
      <c r="N57" s="12"/>
      <c r="O57" s="12"/>
      <c r="P57" s="12"/>
      <c r="Q57" s="12"/>
      <c r="R57" s="12"/>
      <c r="S57" s="12"/>
    </row>
    <row r="58" ht="12" customHeight="1">
      <c r="A58" s="103"/>
      <c r="B58" s="104"/>
      <c r="C58" s="105"/>
      <c r="D58" s="105"/>
      <c r="E58" s="105"/>
      <c r="F58" s="105"/>
      <c r="G58" s="106"/>
      <c r="H58" s="91"/>
      <c r="I58" s="12"/>
      <c r="J58" s="12"/>
      <c r="K58" s="12"/>
      <c r="L58" s="12"/>
      <c r="M58" s="12"/>
      <c r="N58" s="12"/>
      <c r="O58" s="12"/>
      <c r="P58" s="12"/>
      <c r="Q58" s="12"/>
      <c r="R58" s="12"/>
      <c r="S58" s="12"/>
    </row>
  </sheetData>
  <mergeCells count="12">
    <mergeCell ref="A54:F54"/>
    <mergeCell ref="A55:F55"/>
    <mergeCell ref="A51:F51"/>
    <mergeCell ref="A52:F52"/>
    <mergeCell ref="A53:F53"/>
    <mergeCell ref="K7:K8"/>
    <mergeCell ref="L7:L8"/>
    <mergeCell ref="A3:B3"/>
    <mergeCell ref="A1:F1"/>
    <mergeCell ref="H7:H8"/>
    <mergeCell ref="I7:I8"/>
    <mergeCell ref="J7:J8"/>
  </mergeCells>
  <conditionalFormatting sqref="D9 D11 D13 D15 D17 D19 D21:D23 D25 D27:D29 D31 D33 D35 D37 D39 D41 D43 D45 D47">
    <cfRule type="cellIs" dxfId="0" priority="1" operator="equal" stopIfTrue="1">
      <formula>"Enter score"</formula>
    </cfRule>
  </conditionalFormatting>
  <dataValidations count="1">
    <dataValidation type="list" allowBlank="1" showInputMessage="1" showErrorMessage="1" sqref="D9 D11 D13 D15 D17 D19 D21:D23 D25 D27:D29 D31 D33 D35 D37 D39 D41 D43 D45 D47">
      <formula1>"Enter score,Very poor,Poor,Moderate,Good,Excellent,N/A"</formula1>
    </dataValidation>
  </dataValidations>
  <pageMargins left="0.472441" right="0.511811" top="0.787402" bottom="0.787402" header="0.511811" footer="0.511811"/>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11"/>
  <sheetViews>
    <sheetView workbookViewId="0" showGridLines="0" defaultGridColor="1"/>
  </sheetViews>
  <sheetFormatPr defaultColWidth="8.83333" defaultRowHeight="12" customHeight="1" outlineLevelRow="0" outlineLevelCol="0"/>
  <cols>
    <col min="1" max="1" width="17.5" style="107" customWidth="1"/>
    <col min="2" max="2" width="19.3516" style="107" customWidth="1"/>
    <col min="3" max="3" width="8.85156" style="107" customWidth="1"/>
    <col min="4" max="4" width="5.5" style="107" customWidth="1"/>
    <col min="5" max="5" width="4.67188" style="107" customWidth="1"/>
    <col min="6" max="6" width="5.67188" style="107" customWidth="1"/>
    <col min="7" max="16384" width="8.85156" style="107" customWidth="1"/>
  </cols>
  <sheetData>
    <row r="1" ht="13.65" customHeight="1">
      <c r="A1" t="s" s="108">
        <v>72</v>
      </c>
      <c r="B1" t="s" s="108">
        <v>73</v>
      </c>
      <c r="C1" t="s" s="108">
        <v>71</v>
      </c>
      <c r="D1" s="109"/>
      <c r="E1" s="109"/>
      <c r="F1" s="109"/>
    </row>
    <row r="2" ht="13.65" customHeight="1">
      <c r="A2" s="110">
        <v>0</v>
      </c>
      <c r="B2" t="s" s="111">
        <f>""</f>
      </c>
      <c r="C2" s="12"/>
      <c r="D2" s="12"/>
      <c r="E2" s="12"/>
      <c r="F2" s="12"/>
    </row>
    <row r="3" ht="13.65" customHeight="1">
      <c r="A3" s="110">
        <v>1</v>
      </c>
      <c r="B3" t="s" s="111">
        <v>74</v>
      </c>
      <c r="C3" t="s" s="112">
        <v>75</v>
      </c>
      <c r="D3" s="113">
        <f>A4</f>
        <v>29</v>
      </c>
      <c r="E3" s="12"/>
      <c r="F3" s="12"/>
    </row>
    <row r="4" ht="13.65" customHeight="1">
      <c r="A4" s="110">
        <v>29</v>
      </c>
      <c r="B4" t="s" s="112">
        <v>76</v>
      </c>
      <c r="C4" t="s" s="112">
        <v>77</v>
      </c>
      <c r="D4" s="113">
        <f>A4</f>
        <v>29</v>
      </c>
      <c r="E4" t="s" s="114">
        <v>78</v>
      </c>
      <c r="F4" s="113">
        <f>A5</f>
        <v>49</v>
      </c>
    </row>
    <row r="5" ht="13.65" customHeight="1">
      <c r="A5" s="110">
        <v>49</v>
      </c>
      <c r="B5" t="s" s="112">
        <v>79</v>
      </c>
      <c r="C5" t="s" s="112">
        <v>77</v>
      </c>
      <c r="D5" s="113">
        <f>A5</f>
        <v>49</v>
      </c>
      <c r="E5" t="s" s="114">
        <v>78</v>
      </c>
      <c r="F5" s="113">
        <f>A6</f>
        <v>69</v>
      </c>
    </row>
    <row r="6" ht="13.65" customHeight="1">
      <c r="A6" s="110">
        <v>69</v>
      </c>
      <c r="B6" t="s" s="112">
        <v>80</v>
      </c>
      <c r="C6" t="s" s="112">
        <v>77</v>
      </c>
      <c r="D6" s="113">
        <f>A6</f>
        <v>69</v>
      </c>
      <c r="E6" t="s" s="114">
        <v>78</v>
      </c>
      <c r="F6" s="113">
        <f>A7</f>
        <v>89</v>
      </c>
    </row>
    <row r="7" ht="13.65" customHeight="1">
      <c r="A7" s="110">
        <v>89</v>
      </c>
      <c r="B7" t="s" s="112">
        <v>81</v>
      </c>
      <c r="C7" t="s" s="112">
        <v>82</v>
      </c>
      <c r="D7" s="113">
        <f>A7</f>
        <v>89</v>
      </c>
      <c r="E7" s="12"/>
      <c r="F7" s="12"/>
    </row>
    <row r="8" ht="13.65" customHeight="1">
      <c r="A8" s="18"/>
      <c r="B8" s="18"/>
      <c r="C8" s="12"/>
      <c r="D8" s="12"/>
      <c r="E8" s="12"/>
      <c r="F8" s="12"/>
    </row>
    <row r="9" ht="13.65" customHeight="1">
      <c r="A9" s="18"/>
      <c r="B9" s="18"/>
      <c r="C9" s="12"/>
      <c r="D9" s="12"/>
      <c r="E9" s="12"/>
      <c r="F9" s="12"/>
    </row>
    <row r="10" ht="13.65" customHeight="1">
      <c r="A10" s="18"/>
      <c r="B10" s="18"/>
      <c r="C10" s="12"/>
      <c r="D10" s="12"/>
      <c r="E10" s="12"/>
      <c r="F10" s="12"/>
    </row>
    <row r="11" ht="13.65" customHeight="1">
      <c r="A11" s="18"/>
      <c r="B11" s="18"/>
      <c r="C11" s="12"/>
      <c r="D11" s="12"/>
      <c r="E11" s="12"/>
      <c r="F11" s="12"/>
    </row>
  </sheetData>
  <mergeCells count="1">
    <mergeCell ref="C1:F1"/>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