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KwakFix\"/>
    </mc:Choice>
  </mc:AlternateContent>
  <xr:revisionPtr revIDLastSave="0" documentId="8_{10B67946-E91E-4C1A-AE4D-9721B7E77742}" xr6:coauthVersionLast="47" xr6:coauthVersionMax="47" xr10:uidLastSave="{00000000-0000-0000-0000-000000000000}"/>
  <bookViews>
    <workbookView xWindow="38280" yWindow="5175" windowWidth="29040" windowHeight="15840" activeTab="3" xr2:uid="{00000000-000D-0000-FFFF-FFFF00000000}"/>
  </bookViews>
  <sheets>
    <sheet name="Input" sheetId="1" r:id="rId1"/>
    <sheet name="Comparison" sheetId="2" r:id="rId2"/>
    <sheet name="Comparison Rounded Sum and MR" sheetId="3" r:id="rId3"/>
    <sheet name="Sheet4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B12" i="3"/>
  <c r="C38" i="3"/>
  <c r="D38" i="3"/>
  <c r="E38" i="3"/>
  <c r="F38" i="3"/>
  <c r="G38" i="3"/>
  <c r="H41" i="4" s="1"/>
  <c r="I41" i="4" s="1"/>
  <c r="B38" i="3"/>
  <c r="H38" i="3" s="1"/>
  <c r="C25" i="3"/>
  <c r="D25" i="3"/>
  <c r="D27" i="4" s="1"/>
  <c r="E25" i="3"/>
  <c r="G25" i="5" s="1"/>
  <c r="F25" i="3"/>
  <c r="F25" i="5" s="1"/>
  <c r="G25" i="3"/>
  <c r="B25" i="3"/>
  <c r="G38" i="5"/>
  <c r="F38" i="5"/>
  <c r="D38" i="5"/>
  <c r="C38" i="5"/>
  <c r="G37" i="5"/>
  <c r="F37" i="5"/>
  <c r="D37" i="5"/>
  <c r="C37" i="5"/>
  <c r="G36" i="5"/>
  <c r="F36" i="5"/>
  <c r="D36" i="5"/>
  <c r="C36" i="5"/>
  <c r="G35" i="5"/>
  <c r="F35" i="5"/>
  <c r="D35" i="5"/>
  <c r="C35" i="5"/>
  <c r="G34" i="5"/>
  <c r="F34" i="5"/>
  <c r="D34" i="5"/>
  <c r="C34" i="5"/>
  <c r="G33" i="5"/>
  <c r="F33" i="5"/>
  <c r="D33" i="5"/>
  <c r="C33" i="5"/>
  <c r="G32" i="5"/>
  <c r="F32" i="5"/>
  <c r="D32" i="5"/>
  <c r="C32" i="5"/>
  <c r="D31" i="5"/>
  <c r="C31" i="5"/>
  <c r="G30" i="5"/>
  <c r="F30" i="5"/>
  <c r="G29" i="5"/>
  <c r="F29" i="5"/>
  <c r="D29" i="5"/>
  <c r="C29" i="5"/>
  <c r="D25" i="5"/>
  <c r="C25" i="5"/>
  <c r="G24" i="5"/>
  <c r="F24" i="5"/>
  <c r="D24" i="5"/>
  <c r="C24" i="5"/>
  <c r="G23" i="5"/>
  <c r="F23" i="5"/>
  <c r="D23" i="5"/>
  <c r="C23" i="5"/>
  <c r="G22" i="5"/>
  <c r="F22" i="5"/>
  <c r="D22" i="5"/>
  <c r="C22" i="5"/>
  <c r="G21" i="5"/>
  <c r="F21" i="5"/>
  <c r="D21" i="5"/>
  <c r="C21" i="5"/>
  <c r="G20" i="5"/>
  <c r="F20" i="5"/>
  <c r="D20" i="5"/>
  <c r="C20" i="5"/>
  <c r="G19" i="5"/>
  <c r="F19" i="5"/>
  <c r="D19" i="5"/>
  <c r="C19" i="5"/>
  <c r="D18" i="5"/>
  <c r="C18" i="5"/>
  <c r="G17" i="5"/>
  <c r="F17" i="5"/>
  <c r="G16" i="5"/>
  <c r="F16" i="5"/>
  <c r="D16" i="5"/>
  <c r="C16" i="5"/>
  <c r="G8" i="5"/>
  <c r="G9" i="5"/>
  <c r="G10" i="5"/>
  <c r="G11" i="5"/>
  <c r="G12" i="5"/>
  <c r="G7" i="5"/>
  <c r="G6" i="5"/>
  <c r="G4" i="5"/>
  <c r="G3" i="5"/>
  <c r="D6" i="5"/>
  <c r="D7" i="5"/>
  <c r="D8" i="5"/>
  <c r="D9" i="5"/>
  <c r="D10" i="5"/>
  <c r="D11" i="5"/>
  <c r="D12" i="5"/>
  <c r="D5" i="5"/>
  <c r="D3" i="5"/>
  <c r="F12" i="5"/>
  <c r="C12" i="5"/>
  <c r="F11" i="5"/>
  <c r="C11" i="5"/>
  <c r="F10" i="5"/>
  <c r="C10" i="5"/>
  <c r="F9" i="5"/>
  <c r="C9" i="5"/>
  <c r="F8" i="5"/>
  <c r="C8" i="5"/>
  <c r="F7" i="5"/>
  <c r="C7" i="5"/>
  <c r="F6" i="5"/>
  <c r="C6" i="5"/>
  <c r="C5" i="5"/>
  <c r="F4" i="5"/>
  <c r="F3" i="5"/>
  <c r="C3" i="5"/>
  <c r="C41" i="4"/>
  <c r="D41" i="4"/>
  <c r="G41" i="4"/>
  <c r="C27" i="4"/>
  <c r="H27" i="4"/>
  <c r="K38" i="3"/>
  <c r="I38" i="3"/>
  <c r="J38" i="3"/>
  <c r="K25" i="3"/>
  <c r="H25" i="3"/>
  <c r="C13" i="4"/>
  <c r="J12" i="3"/>
  <c r="G13" i="4"/>
  <c r="K12" i="3"/>
  <c r="H13" i="4"/>
  <c r="H11" i="3"/>
  <c r="I11" i="3"/>
  <c r="J11" i="3"/>
  <c r="K11" i="3"/>
  <c r="H24" i="3"/>
  <c r="I24" i="3"/>
  <c r="J24" i="3"/>
  <c r="K24" i="3"/>
  <c r="J25" i="3"/>
  <c r="H37" i="3"/>
  <c r="I37" i="3"/>
  <c r="E37" i="3"/>
  <c r="E24" i="3"/>
  <c r="E11" i="3"/>
  <c r="B37" i="3"/>
  <c r="B24" i="3"/>
  <c r="B11" i="3"/>
  <c r="C12" i="4"/>
  <c r="H31" i="4"/>
  <c r="H32" i="4"/>
  <c r="H34" i="4"/>
  <c r="H35" i="4"/>
  <c r="H36" i="4"/>
  <c r="H37" i="4"/>
  <c r="H39" i="4"/>
  <c r="H40" i="4"/>
  <c r="G36" i="4"/>
  <c r="G37" i="4"/>
  <c r="G39" i="4"/>
  <c r="G40" i="4"/>
  <c r="G35" i="4"/>
  <c r="G34" i="4"/>
  <c r="G32" i="4"/>
  <c r="G31" i="4"/>
  <c r="D37" i="4"/>
  <c r="D33" i="4"/>
  <c r="D34" i="4"/>
  <c r="D35" i="4"/>
  <c r="D36" i="4"/>
  <c r="D39" i="4"/>
  <c r="D40" i="4"/>
  <c r="D31" i="4"/>
  <c r="C34" i="4"/>
  <c r="C35" i="4"/>
  <c r="C36" i="4"/>
  <c r="C37" i="4"/>
  <c r="C39" i="4"/>
  <c r="C40" i="4"/>
  <c r="C33" i="4"/>
  <c r="C31" i="4"/>
  <c r="H22" i="4"/>
  <c r="H23" i="4"/>
  <c r="H25" i="4"/>
  <c r="H26" i="4"/>
  <c r="H21" i="4"/>
  <c r="H20" i="4"/>
  <c r="H18" i="4"/>
  <c r="H17" i="4"/>
  <c r="G21" i="4"/>
  <c r="G22" i="4"/>
  <c r="G23" i="4"/>
  <c r="G25" i="4"/>
  <c r="G26" i="4"/>
  <c r="G20" i="4"/>
  <c r="G18" i="4"/>
  <c r="G17" i="4"/>
  <c r="H8" i="4"/>
  <c r="H9" i="4"/>
  <c r="H11" i="4"/>
  <c r="H12" i="4"/>
  <c r="H7" i="4"/>
  <c r="H6" i="4"/>
  <c r="H4" i="4"/>
  <c r="H3" i="4"/>
  <c r="G12" i="4"/>
  <c r="D19" i="4"/>
  <c r="D20" i="4"/>
  <c r="D21" i="4"/>
  <c r="D22" i="4"/>
  <c r="D23" i="4"/>
  <c r="D25" i="4"/>
  <c r="D26" i="4"/>
  <c r="D17" i="4"/>
  <c r="C26" i="4"/>
  <c r="G37" i="3"/>
  <c r="G24" i="3"/>
  <c r="D37" i="3"/>
  <c r="D24" i="3"/>
  <c r="G11" i="3"/>
  <c r="D11" i="3"/>
  <c r="D12" i="4" s="1"/>
  <c r="D5" i="4"/>
  <c r="D6" i="4"/>
  <c r="D7" i="4"/>
  <c r="D8" i="4"/>
  <c r="D9" i="4"/>
  <c r="D11" i="4"/>
  <c r="D3" i="4"/>
  <c r="C19" i="4"/>
  <c r="C20" i="4"/>
  <c r="C21" i="4"/>
  <c r="C22" i="4"/>
  <c r="C23" i="4"/>
  <c r="C25" i="4"/>
  <c r="G4" i="4"/>
  <c r="G6" i="4"/>
  <c r="G7" i="4"/>
  <c r="G8" i="4"/>
  <c r="G9" i="4"/>
  <c r="G11" i="4"/>
  <c r="G3" i="4"/>
  <c r="K3" i="4" s="1"/>
  <c r="K4" i="4" s="1"/>
  <c r="N4" i="4" s="1"/>
  <c r="C17" i="4"/>
  <c r="E33" i="4"/>
  <c r="C5" i="4"/>
  <c r="C6" i="4"/>
  <c r="C7" i="4"/>
  <c r="C8" i="4"/>
  <c r="C9" i="4"/>
  <c r="C11" i="4"/>
  <c r="C3" i="4"/>
  <c r="K6" i="4" s="1"/>
  <c r="E20" i="4" l="1"/>
  <c r="I36" i="4"/>
  <c r="E6" i="4"/>
  <c r="E5" i="4"/>
  <c r="E21" i="4"/>
  <c r="M3" i="4"/>
  <c r="N3" i="4" s="1"/>
  <c r="I21" i="4"/>
  <c r="E22" i="4"/>
  <c r="E35" i="4"/>
  <c r="I40" i="4"/>
  <c r="E27" i="4"/>
  <c r="I12" i="4"/>
  <c r="E41" i="4"/>
  <c r="G27" i="4"/>
  <c r="I27" i="4" s="1"/>
  <c r="E3" i="4"/>
  <c r="E8" i="4"/>
  <c r="I22" i="4"/>
  <c r="E7" i="4"/>
  <c r="I25" i="3"/>
  <c r="I12" i="3"/>
  <c r="D13" i="4"/>
  <c r="E13" i="4" s="1"/>
  <c r="I13" i="4"/>
  <c r="H12" i="3"/>
  <c r="E19" i="4"/>
  <c r="E36" i="4"/>
  <c r="E11" i="4"/>
  <c r="E40" i="4"/>
  <c r="I26" i="4"/>
  <c r="E12" i="4"/>
  <c r="I34" i="4"/>
  <c r="I35" i="4"/>
  <c r="I32" i="4"/>
  <c r="E31" i="4"/>
  <c r="E34" i="4"/>
  <c r="I20" i="4"/>
  <c r="I23" i="4"/>
  <c r="I18" i="4"/>
  <c r="E26" i="4"/>
  <c r="E25" i="4"/>
  <c r="I39" i="4"/>
  <c r="I37" i="4"/>
  <c r="I31" i="4"/>
  <c r="E17" i="4"/>
  <c r="I17" i="4"/>
  <c r="I25" i="4" l="1"/>
  <c r="E23" i="4"/>
  <c r="E39" i="4"/>
  <c r="E37" i="4"/>
  <c r="I8" i="4"/>
  <c r="I7" i="4"/>
  <c r="I6" i="4"/>
  <c r="I4" i="4"/>
  <c r="E36" i="3"/>
  <c r="J2" i="1"/>
  <c r="J15" i="1"/>
  <c r="J28" i="1"/>
  <c r="M3" i="3"/>
  <c r="M16" i="3"/>
  <c r="M29" i="3"/>
  <c r="C35" i="3"/>
  <c r="K37" i="3"/>
  <c r="J37" i="3"/>
  <c r="D36" i="3"/>
  <c r="J36" i="3" s="1"/>
  <c r="F35" i="3"/>
  <c r="D35" i="3"/>
  <c r="G34" i="3"/>
  <c r="K34" i="3" s="1"/>
  <c r="E34" i="3"/>
  <c r="I34" i="3" s="1"/>
  <c r="D34" i="3"/>
  <c r="J34" i="3" s="1"/>
  <c r="B34" i="3"/>
  <c r="H34" i="3" s="1"/>
  <c r="G33" i="3"/>
  <c r="K33" i="3" s="1"/>
  <c r="E33" i="3"/>
  <c r="I33" i="3" s="1"/>
  <c r="D33" i="3"/>
  <c r="J33" i="3" s="1"/>
  <c r="B33" i="3"/>
  <c r="H33" i="3" s="1"/>
  <c r="G32" i="3"/>
  <c r="K32" i="3" s="1"/>
  <c r="E32" i="3"/>
  <c r="I32" i="3" s="1"/>
  <c r="D32" i="3"/>
  <c r="J32" i="3" s="1"/>
  <c r="B32" i="3"/>
  <c r="H32" i="3" s="1"/>
  <c r="H31" i="3"/>
  <c r="D31" i="3"/>
  <c r="J31" i="3" s="1"/>
  <c r="B31" i="3"/>
  <c r="G30" i="3"/>
  <c r="K30" i="3" s="1"/>
  <c r="E30" i="3"/>
  <c r="I30" i="3" s="1"/>
  <c r="G29" i="3"/>
  <c r="K29" i="3" s="1"/>
  <c r="E29" i="3"/>
  <c r="I29" i="3" s="1"/>
  <c r="D29" i="3"/>
  <c r="J29" i="3" s="1"/>
  <c r="B29" i="3"/>
  <c r="H29" i="3" s="1"/>
  <c r="C22" i="3"/>
  <c r="H21" i="3"/>
  <c r="G21" i="3"/>
  <c r="K21" i="3" s="1"/>
  <c r="E21" i="3"/>
  <c r="I21" i="3" s="1"/>
  <c r="D21" i="3"/>
  <c r="J21" i="3" s="1"/>
  <c r="B21" i="3"/>
  <c r="G20" i="3"/>
  <c r="K20" i="3" s="1"/>
  <c r="E20" i="3"/>
  <c r="I20" i="3" s="1"/>
  <c r="D20" i="3"/>
  <c r="J20" i="3" s="1"/>
  <c r="B20" i="3"/>
  <c r="H20" i="3" s="1"/>
  <c r="G19" i="3"/>
  <c r="K19" i="3" s="1"/>
  <c r="E19" i="3"/>
  <c r="I19" i="3" s="1"/>
  <c r="D19" i="3"/>
  <c r="J19" i="3" s="1"/>
  <c r="B19" i="3"/>
  <c r="H19" i="3" s="1"/>
  <c r="D18" i="3"/>
  <c r="J18" i="3" s="1"/>
  <c r="B18" i="3"/>
  <c r="H18" i="3" s="1"/>
  <c r="G17" i="3"/>
  <c r="K17" i="3" s="1"/>
  <c r="E17" i="3"/>
  <c r="I17" i="3" s="1"/>
  <c r="I16" i="3"/>
  <c r="G16" i="3"/>
  <c r="K16" i="3" s="1"/>
  <c r="E16" i="3"/>
  <c r="D16" i="3"/>
  <c r="J16" i="3" s="1"/>
  <c r="B16" i="3"/>
  <c r="H16" i="3" s="1"/>
  <c r="F9" i="3"/>
  <c r="C9" i="3"/>
  <c r="G8" i="3"/>
  <c r="K8" i="3" s="1"/>
  <c r="E8" i="3"/>
  <c r="I8" i="3" s="1"/>
  <c r="D8" i="3"/>
  <c r="J8" i="3" s="1"/>
  <c r="B8" i="3"/>
  <c r="H8" i="3" s="1"/>
  <c r="G7" i="3"/>
  <c r="K7" i="3" s="1"/>
  <c r="E7" i="3"/>
  <c r="I7" i="3" s="1"/>
  <c r="D7" i="3"/>
  <c r="J7" i="3" s="1"/>
  <c r="B7" i="3"/>
  <c r="H7" i="3" s="1"/>
  <c r="G6" i="3"/>
  <c r="K6" i="3" s="1"/>
  <c r="E6" i="3"/>
  <c r="I6" i="3" s="1"/>
  <c r="D6" i="3"/>
  <c r="J6" i="3" s="1"/>
  <c r="B6" i="3"/>
  <c r="H6" i="3" s="1"/>
  <c r="D5" i="3"/>
  <c r="J5" i="3" s="1"/>
  <c r="B5" i="3"/>
  <c r="H5" i="3" s="1"/>
  <c r="K4" i="3"/>
  <c r="G4" i="3"/>
  <c r="E4" i="3"/>
  <c r="I4" i="3" s="1"/>
  <c r="G3" i="3"/>
  <c r="K3" i="3" s="1"/>
  <c r="E3" i="3"/>
  <c r="E9" i="3" s="1"/>
  <c r="E10" i="3" s="1"/>
  <c r="I10" i="3" s="1"/>
  <c r="D3" i="3"/>
  <c r="J3" i="3" s="1"/>
  <c r="B3" i="3"/>
  <c r="H3" i="3" s="1"/>
  <c r="C35" i="2"/>
  <c r="F35" i="2"/>
  <c r="C22" i="2"/>
  <c r="K37" i="2"/>
  <c r="J37" i="2"/>
  <c r="G36" i="2"/>
  <c r="K36" i="2" s="1"/>
  <c r="E36" i="2"/>
  <c r="I36" i="2" s="1"/>
  <c r="D36" i="2"/>
  <c r="J36" i="2" s="1"/>
  <c r="B36" i="2"/>
  <c r="H36" i="2" s="1"/>
  <c r="I35" i="2"/>
  <c r="G35" i="2"/>
  <c r="K35" i="2" s="1"/>
  <c r="E35" i="2"/>
  <c r="D35" i="2"/>
  <c r="J35" i="2" s="1"/>
  <c r="B35" i="2"/>
  <c r="H35" i="2" s="1"/>
  <c r="G34" i="2"/>
  <c r="K34" i="2" s="1"/>
  <c r="E34" i="2"/>
  <c r="I34" i="2" s="1"/>
  <c r="D34" i="2"/>
  <c r="J34" i="2" s="1"/>
  <c r="B34" i="2"/>
  <c r="H34" i="2" s="1"/>
  <c r="G33" i="2"/>
  <c r="K33" i="2" s="1"/>
  <c r="E33" i="2"/>
  <c r="I33" i="2" s="1"/>
  <c r="D33" i="2"/>
  <c r="J33" i="2" s="1"/>
  <c r="B33" i="2"/>
  <c r="H33" i="2" s="1"/>
  <c r="K32" i="2"/>
  <c r="G32" i="2"/>
  <c r="E32" i="2"/>
  <c r="I32" i="2" s="1"/>
  <c r="D32" i="2"/>
  <c r="J32" i="2" s="1"/>
  <c r="B32" i="2"/>
  <c r="H32" i="2" s="1"/>
  <c r="D31" i="2"/>
  <c r="J31" i="2" s="1"/>
  <c r="B31" i="2"/>
  <c r="H31" i="2" s="1"/>
  <c r="G30" i="2"/>
  <c r="K30" i="2" s="1"/>
  <c r="E30" i="2"/>
  <c r="I30" i="2" s="1"/>
  <c r="G29" i="2"/>
  <c r="K29" i="2" s="1"/>
  <c r="E29" i="2"/>
  <c r="I29" i="2" s="1"/>
  <c r="D29" i="2"/>
  <c r="J29" i="2" s="1"/>
  <c r="B29" i="2"/>
  <c r="H29" i="2" s="1"/>
  <c r="K24" i="2"/>
  <c r="J24" i="2"/>
  <c r="G23" i="2"/>
  <c r="K23" i="2" s="1"/>
  <c r="E23" i="2"/>
  <c r="I23" i="2" s="1"/>
  <c r="D23" i="2"/>
  <c r="J23" i="2" s="1"/>
  <c r="B23" i="2"/>
  <c r="H23" i="2" s="1"/>
  <c r="G22" i="2"/>
  <c r="K22" i="2" s="1"/>
  <c r="E22" i="2"/>
  <c r="I22" i="2" s="1"/>
  <c r="D22" i="2"/>
  <c r="B22" i="2"/>
  <c r="G21" i="2"/>
  <c r="K21" i="2" s="1"/>
  <c r="E21" i="2"/>
  <c r="I21" i="2" s="1"/>
  <c r="D21" i="2"/>
  <c r="J21" i="2" s="1"/>
  <c r="B21" i="2"/>
  <c r="H21" i="2" s="1"/>
  <c r="G20" i="2"/>
  <c r="K20" i="2" s="1"/>
  <c r="E20" i="2"/>
  <c r="I20" i="2" s="1"/>
  <c r="D20" i="2"/>
  <c r="J20" i="2" s="1"/>
  <c r="B20" i="2"/>
  <c r="H20" i="2" s="1"/>
  <c r="G19" i="2"/>
  <c r="K19" i="2" s="1"/>
  <c r="E19" i="2"/>
  <c r="I19" i="2" s="1"/>
  <c r="D19" i="2"/>
  <c r="J19" i="2" s="1"/>
  <c r="B19" i="2"/>
  <c r="H19" i="2" s="1"/>
  <c r="D18" i="2"/>
  <c r="J18" i="2" s="1"/>
  <c r="B18" i="2"/>
  <c r="H18" i="2" s="1"/>
  <c r="G17" i="2"/>
  <c r="K17" i="2" s="1"/>
  <c r="E17" i="2"/>
  <c r="I17" i="2" s="1"/>
  <c r="G16" i="2"/>
  <c r="K16" i="2" s="1"/>
  <c r="E16" i="2"/>
  <c r="I16" i="2" s="1"/>
  <c r="D16" i="2"/>
  <c r="J16" i="2" s="1"/>
  <c r="B16" i="2"/>
  <c r="H16" i="2" s="1"/>
  <c r="J11" i="2"/>
  <c r="K11" i="2"/>
  <c r="F9" i="2"/>
  <c r="C9" i="2"/>
  <c r="D10" i="2"/>
  <c r="J10" i="2" s="1"/>
  <c r="E10" i="2"/>
  <c r="I10" i="2" s="1"/>
  <c r="G10" i="2"/>
  <c r="K10" i="2" s="1"/>
  <c r="B10" i="2"/>
  <c r="H10" i="2" s="1"/>
  <c r="D3" i="2"/>
  <c r="J3" i="2" s="1"/>
  <c r="E3" i="2"/>
  <c r="I3" i="2" s="1"/>
  <c r="G3" i="2"/>
  <c r="K3" i="2" s="1"/>
  <c r="E4" i="2"/>
  <c r="I4" i="2" s="1"/>
  <c r="G4" i="2"/>
  <c r="K4" i="2" s="1"/>
  <c r="D5" i="2"/>
  <c r="J5" i="2" s="1"/>
  <c r="D6" i="2"/>
  <c r="J6" i="2" s="1"/>
  <c r="E6" i="2"/>
  <c r="I6" i="2" s="1"/>
  <c r="G6" i="2"/>
  <c r="K6" i="2" s="1"/>
  <c r="D7" i="2"/>
  <c r="J7" i="2" s="1"/>
  <c r="E7" i="2"/>
  <c r="I7" i="2" s="1"/>
  <c r="G7" i="2"/>
  <c r="K7" i="2" s="1"/>
  <c r="D8" i="2"/>
  <c r="J8" i="2" s="1"/>
  <c r="E8" i="2"/>
  <c r="I8" i="2" s="1"/>
  <c r="G8" i="2"/>
  <c r="K8" i="2" s="1"/>
  <c r="D9" i="2"/>
  <c r="E9" i="2"/>
  <c r="G9" i="2"/>
  <c r="B5" i="2"/>
  <c r="H5" i="2" s="1"/>
  <c r="B6" i="2"/>
  <c r="H6" i="2" s="1"/>
  <c r="B7" i="2"/>
  <c r="H7" i="2" s="1"/>
  <c r="B8" i="2"/>
  <c r="H8" i="2" s="1"/>
  <c r="B9" i="2"/>
  <c r="B3" i="2"/>
  <c r="H3" i="2" s="1"/>
  <c r="I9" i="4" l="1"/>
  <c r="E9" i="4"/>
  <c r="I3" i="4"/>
  <c r="B9" i="3"/>
  <c r="B10" i="3" s="1"/>
  <c r="H10" i="3" s="1"/>
  <c r="D9" i="3"/>
  <c r="D10" i="3" s="1"/>
  <c r="J10" i="3" s="1"/>
  <c r="I3" i="3"/>
  <c r="G9" i="3"/>
  <c r="B22" i="3"/>
  <c r="B23" i="3" s="1"/>
  <c r="H23" i="3" s="1"/>
  <c r="D22" i="3"/>
  <c r="D23" i="3" s="1"/>
  <c r="J23" i="3" s="1"/>
  <c r="E22" i="3"/>
  <c r="E23" i="3" s="1"/>
  <c r="I23" i="3" s="1"/>
  <c r="G22" i="3"/>
  <c r="E35" i="3"/>
  <c r="I36" i="3" s="1"/>
  <c r="G35" i="3"/>
  <c r="B35" i="3"/>
  <c r="B36" i="3" s="1"/>
  <c r="H35" i="3"/>
  <c r="H9" i="3"/>
  <c r="J35" i="3"/>
  <c r="H36" i="3"/>
  <c r="I9" i="3"/>
  <c r="J22" i="2"/>
  <c r="H22" i="2"/>
  <c r="K9" i="2"/>
  <c r="I9" i="2"/>
  <c r="J9" i="2"/>
  <c r="H9" i="2"/>
  <c r="I11" i="4" l="1"/>
  <c r="J9" i="3"/>
  <c r="G10" i="3"/>
  <c r="K10" i="3" s="1"/>
  <c r="K9" i="3"/>
  <c r="J22" i="3"/>
  <c r="H22" i="3"/>
  <c r="I22" i="3"/>
  <c r="G23" i="3"/>
  <c r="K23" i="3" s="1"/>
  <c r="K22" i="3"/>
  <c r="I35" i="3"/>
  <c r="G36" i="3"/>
  <c r="K36" i="3" s="1"/>
  <c r="K35" i="3"/>
</calcChain>
</file>

<file path=xl/sharedStrings.xml><?xml version="1.0" encoding="utf-8"?>
<sst xmlns="http://schemas.openxmlformats.org/spreadsheetml/2006/main" count="330" uniqueCount="29">
  <si>
    <t>Kwak EP</t>
  </si>
  <si>
    <t>Repl. EP</t>
  </si>
  <si>
    <t>Kwak GG</t>
  </si>
  <si>
    <t>Repl. GG</t>
  </si>
  <si>
    <t>Diff. EP</t>
  </si>
  <si>
    <t>Diff. GG</t>
  </si>
  <si>
    <t>CC Propellants [$kg$]</t>
  </si>
  <si>
    <t>GG Propellants [$kg$]</t>
  </si>
  <si>
    <t>Battery Pack [$kg$]</t>
  </si>
  <si>
    <t>Feed System [$kg$]</t>
  </si>
  <si>
    <t>Tanks [$kg$]</t>
  </si>
  <si>
    <t>Helium [$kg$]</t>
  </si>
  <si>
    <t>Total [$kg$]</t>
  </si>
  <si>
    <t>MR [-]</t>
  </si>
  <si>
    <t>Specific Impulse [$s$]</t>
  </si>
  <si>
    <t>Velocity Change [$m/s$]</t>
  </si>
  <si>
    <t>Electric Pump</t>
  </si>
  <si>
    <t>Adj. Repl.</t>
  </si>
  <si>
    <t>Kwak</t>
  </si>
  <si>
    <t>Repl.</t>
  </si>
  <si>
    <t>Gas Generator</t>
  </si>
  <si>
    <t>Diff. Repl./Kwak</t>
  </si>
  <si>
    <t>Diff. Adj. Repl./Kwak</t>
  </si>
  <si>
    <t>Diff. [\%]</t>
  </si>
  <si>
    <t>-</t>
  </si>
  <si>
    <t>tb=300</t>
  </si>
  <si>
    <t>tb=390</t>
  </si>
  <si>
    <t>tb=1200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</si>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</sst>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76D6D"/>
        </patternFill>
      </fill>
    </dxf>
    <dxf>
      <fill>
        <patternFill>
          <bgColor rgb="FF92D050"/>
        </patternFill>
      </fill>
    </dxf>
    <dxf>
      <fill>
        <patternFill>
          <bgColor rgb="FFF76D6D"/>
        </patternFill>
      </fill>
    </dxf>
    <dxf>
      <fill>
        <patternFill>
          <bgColor rgb="FF92D050"/>
        </patternFill>
      </fill>
    </dxf>
    <dxf>
      <fill>
        <patternFill>
          <bgColor rgb="FFF76D6D"/>
        </patternFill>
      </fill>
    </dxf>
    <dxf>
      <fill>
        <patternFill>
          <bgColor rgb="FF92D050"/>
        </patternFill>
      </fill>
    </dxf>
    <dxf>
      <fill>
        <patternFill>
          <bgColor rgb="FFF76D6D"/>
        </patternFill>
      </fill>
    </dxf>
    <dxf>
      <fill>
        <patternFill>
          <bgColor rgb="FF92D050"/>
        </patternFill>
      </fill>
    </dxf>
    <dxf>
      <fill>
        <patternFill>
          <bgColor rgb="FFF76D6D"/>
        </patternFill>
      </fill>
    </dxf>
    <dxf>
      <fill>
        <patternFill>
          <bgColor rgb="FF92D050"/>
        </patternFill>
      </fill>
    </dxf>
    <dxf>
      <fill>
        <patternFill>
          <bgColor rgb="FFF76D6D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76D6D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workbookViewId="0">
      <selection activeCell="B2" sqref="B2:G11"/>
    </sheetView>
  </sheetViews>
  <sheetFormatPr defaultRowHeight="15" x14ac:dyDescent="0.25"/>
  <cols>
    <col min="1" max="1" width="23" bestFit="1" customWidth="1"/>
    <col min="2" max="2" width="13.7109375" customWidth="1"/>
  </cols>
  <sheetData>
    <row r="1" spans="1:10" x14ac:dyDescent="0.25">
      <c r="A1">
        <v>300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 x14ac:dyDescent="0.25">
      <c r="A2" s="1" t="s">
        <v>6</v>
      </c>
      <c r="B2">
        <v>8350.4403679137868</v>
      </c>
      <c r="C2">
        <v>8350.4403679137868</v>
      </c>
      <c r="D2">
        <v>8318.3456312592061</v>
      </c>
      <c r="E2">
        <v>8266.9359642346499</v>
      </c>
      <c r="F2">
        <v>0</v>
      </c>
      <c r="G2">
        <v>-0.61802754181511377</v>
      </c>
      <c r="J2">
        <f>D2/B2</f>
        <v>0.9961565216634678</v>
      </c>
    </row>
    <row r="3" spans="1:10" x14ac:dyDescent="0.25">
      <c r="A3" s="1" t="s">
        <v>7</v>
      </c>
      <c r="D3">
        <v>505.33367716875068</v>
      </c>
      <c r="E3">
        <v>508.39662648202813</v>
      </c>
      <c r="G3">
        <v>0.60612412187492914</v>
      </c>
    </row>
    <row r="4" spans="1:10" x14ac:dyDescent="0.25">
      <c r="A4" s="1" t="s">
        <v>8</v>
      </c>
      <c r="B4">
        <v>415.32599768000119</v>
      </c>
      <c r="C4">
        <v>425.99001826761429</v>
      </c>
      <c r="F4">
        <v>2.5676265505126139</v>
      </c>
    </row>
    <row r="5" spans="1:10" x14ac:dyDescent="0.25">
      <c r="A5" s="1" t="s">
        <v>9</v>
      </c>
      <c r="B5">
        <v>151.06976037635829</v>
      </c>
      <c r="C5">
        <v>155.0737501187871</v>
      </c>
      <c r="D5">
        <v>43.422164844382742</v>
      </c>
      <c r="E5">
        <v>43.254334044991687</v>
      </c>
      <c r="F5">
        <v>2.650424368486282</v>
      </c>
      <c r="G5">
        <v>-0.38650951649354948</v>
      </c>
    </row>
    <row r="6" spans="1:10" x14ac:dyDescent="0.25">
      <c r="A6" s="1" t="s">
        <v>10</v>
      </c>
      <c r="B6">
        <v>207.36531916588129</v>
      </c>
      <c r="C6">
        <v>207.36531916588129</v>
      </c>
      <c r="D6">
        <v>218.76686550525631</v>
      </c>
      <c r="E6">
        <v>217.46911105892841</v>
      </c>
      <c r="F6">
        <v>0</v>
      </c>
      <c r="G6">
        <v>-0.59321343903275814</v>
      </c>
    </row>
    <row r="7" spans="1:10" x14ac:dyDescent="0.25">
      <c r="A7" s="1" t="s">
        <v>11</v>
      </c>
      <c r="B7">
        <v>33.40543151305922</v>
      </c>
      <c r="C7">
        <v>33.40543151305922</v>
      </c>
      <c r="D7">
        <v>35.183913216497118</v>
      </c>
      <c r="E7">
        <v>34.98198518235499</v>
      </c>
      <c r="F7">
        <v>0</v>
      </c>
      <c r="G7">
        <v>-0.57392147627129964</v>
      </c>
    </row>
    <row r="8" spans="1:10" x14ac:dyDescent="0.25">
      <c r="A8" s="1" t="s">
        <v>12</v>
      </c>
      <c r="B8">
        <v>9157.606876649088</v>
      </c>
      <c r="C8">
        <v>9172.2748869791285</v>
      </c>
      <c r="D8">
        <v>9121.0522519940914</v>
      </c>
      <c r="E8">
        <v>9071.0380210029525</v>
      </c>
      <c r="F8">
        <v>0.16017296360955061</v>
      </c>
      <c r="G8">
        <v>-0.54833838913930233</v>
      </c>
    </row>
    <row r="9" spans="1:10" x14ac:dyDescent="0.25">
      <c r="A9" s="1" t="s">
        <v>13</v>
      </c>
      <c r="B9">
        <v>8.8141642200593839E-2</v>
      </c>
      <c r="C9">
        <v>8.9599857090198021E-2</v>
      </c>
      <c r="D9">
        <v>3.2602920732212937E-2</v>
      </c>
      <c r="E9">
        <v>3.2598852479903913E-2</v>
      </c>
      <c r="F9">
        <v>1.6543995019806299</v>
      </c>
      <c r="G9">
        <v>-1.24781836033816E-2</v>
      </c>
    </row>
    <row r="10" spans="1:10" x14ac:dyDescent="0.25">
      <c r="A10" s="1" t="s">
        <v>14</v>
      </c>
      <c r="B10">
        <v>370.00924372747068</v>
      </c>
      <c r="C10">
        <v>370.00924372747068</v>
      </c>
      <c r="D10">
        <v>348.60684384015332</v>
      </c>
      <c r="E10">
        <v>352.09379170331653</v>
      </c>
      <c r="F10">
        <v>0</v>
      </c>
      <c r="G10">
        <v>1.000252268358248</v>
      </c>
    </row>
    <row r="11" spans="1:10" x14ac:dyDescent="0.25">
      <c r="A11" s="1" t="s">
        <v>15</v>
      </c>
      <c r="B11">
        <v>8813.0620008458081</v>
      </c>
      <c r="C11">
        <v>8753.5224329486355</v>
      </c>
      <c r="D11">
        <v>11703.299501334441</v>
      </c>
      <c r="E11">
        <v>11820.792901235969</v>
      </c>
      <c r="F11">
        <v>-0.67558321831230339</v>
      </c>
      <c r="G11">
        <v>1.003933975099369</v>
      </c>
    </row>
    <row r="14" spans="1:10" x14ac:dyDescent="0.25">
      <c r="A14">
        <v>390</v>
      </c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1:10" x14ac:dyDescent="0.25">
      <c r="A15" s="1" t="s">
        <v>6</v>
      </c>
      <c r="B15">
        <v>10855.572478287921</v>
      </c>
      <c r="C15">
        <v>10855.572478287921</v>
      </c>
      <c r="D15">
        <v>10813.849320636969</v>
      </c>
      <c r="E15">
        <v>10747.01675350505</v>
      </c>
      <c r="F15">
        <v>0</v>
      </c>
      <c r="G15">
        <v>-0.61802754181510267</v>
      </c>
      <c r="J15">
        <f>D15/B15</f>
        <v>0.99615652166346813</v>
      </c>
    </row>
    <row r="16" spans="1:10" x14ac:dyDescent="0.25">
      <c r="A16" s="1" t="s">
        <v>7</v>
      </c>
      <c r="D16">
        <v>656.93378031937596</v>
      </c>
      <c r="E16">
        <v>660.91561442663658</v>
      </c>
      <c r="G16">
        <v>0.60612412187492914</v>
      </c>
    </row>
    <row r="17" spans="1:10" x14ac:dyDescent="0.25">
      <c r="A17" s="1" t="s">
        <v>8</v>
      </c>
      <c r="B17">
        <v>519.84858930166513</v>
      </c>
      <c r="C17">
        <v>529.70422066267838</v>
      </c>
      <c r="F17">
        <v>1.8958657508819421</v>
      </c>
    </row>
    <row r="18" spans="1:10" x14ac:dyDescent="0.25">
      <c r="A18" s="1" t="s">
        <v>9</v>
      </c>
      <c r="B18">
        <v>149.52874295958631</v>
      </c>
      <c r="C18">
        <v>152.45596468223351</v>
      </c>
      <c r="D18">
        <v>43.422164844382742</v>
      </c>
      <c r="E18">
        <v>43.254334044991687</v>
      </c>
      <c r="F18">
        <v>1.957631465836918</v>
      </c>
      <c r="G18">
        <v>-0.38650951649354948</v>
      </c>
    </row>
    <row r="19" spans="1:10" x14ac:dyDescent="0.25">
      <c r="A19" s="1" t="s">
        <v>10</v>
      </c>
      <c r="B19">
        <v>272.0228641174885</v>
      </c>
      <c r="C19">
        <v>272.0228641174885</v>
      </c>
      <c r="D19">
        <v>287.01815895818618</v>
      </c>
      <c r="E19">
        <v>285.31102001525772</v>
      </c>
      <c r="F19">
        <v>0</v>
      </c>
      <c r="G19">
        <v>-0.59478429836113955</v>
      </c>
    </row>
    <row r="20" spans="1:10" x14ac:dyDescent="0.25">
      <c r="A20" s="1" t="s">
        <v>11</v>
      </c>
      <c r="B20">
        <v>43.427060966976988</v>
      </c>
      <c r="C20">
        <v>43.427060966976988</v>
      </c>
      <c r="D20">
        <v>45.739087181446273</v>
      </c>
      <c r="E20">
        <v>45.476580737061482</v>
      </c>
      <c r="F20">
        <v>0</v>
      </c>
      <c r="G20">
        <v>-0.57392147627135515</v>
      </c>
    </row>
    <row r="21" spans="1:10" x14ac:dyDescent="0.25">
      <c r="A21" s="1" t="s">
        <v>12</v>
      </c>
      <c r="B21">
        <v>11840.39973563364</v>
      </c>
      <c r="C21">
        <v>11853.1825887173</v>
      </c>
      <c r="D21">
        <v>11846.962511940361</v>
      </c>
      <c r="E21">
        <v>11781.97430272899</v>
      </c>
      <c r="F21">
        <v>0.10795964130492219</v>
      </c>
      <c r="G21">
        <v>-0.54856431887806423</v>
      </c>
    </row>
    <row r="22" spans="1:10" x14ac:dyDescent="0.25">
      <c r="A22" s="1" t="s">
        <v>13</v>
      </c>
      <c r="B22">
        <v>8.317516970156702E-2</v>
      </c>
      <c r="C22">
        <v>8.416390306675714E-2</v>
      </c>
      <c r="D22">
        <v>3.1753237220500052E-2</v>
      </c>
      <c r="E22">
        <v>3.174696576198377E-2</v>
      </c>
      <c r="F22">
        <v>1.1887362162742889</v>
      </c>
      <c r="G22">
        <v>-1.9750611481694769E-2</v>
      </c>
    </row>
    <row r="23" spans="1:10" x14ac:dyDescent="0.25">
      <c r="A23" s="1" t="s">
        <v>14</v>
      </c>
      <c r="B23">
        <v>370.00924372747068</v>
      </c>
      <c r="C23">
        <v>370.00924372747068</v>
      </c>
      <c r="D23">
        <v>348.60684384015332</v>
      </c>
      <c r="E23">
        <v>352.09379170331653</v>
      </c>
      <c r="F23">
        <v>0</v>
      </c>
      <c r="G23">
        <v>1.000252268358248</v>
      </c>
    </row>
    <row r="24" spans="1:10" x14ac:dyDescent="0.25">
      <c r="A24" s="1" t="s">
        <v>15</v>
      </c>
      <c r="B24">
        <v>9023.5042834500982</v>
      </c>
      <c r="C24">
        <v>8980.6247421610333</v>
      </c>
      <c r="D24">
        <v>11793.576871336911</v>
      </c>
      <c r="E24">
        <v>11912.22441994628</v>
      </c>
      <c r="F24">
        <v>-0.4751983258622694</v>
      </c>
      <c r="G24">
        <v>1.0060353182394399</v>
      </c>
    </row>
    <row r="27" spans="1:10" x14ac:dyDescent="0.25">
      <c r="A27">
        <v>1200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</row>
    <row r="28" spans="1:10" x14ac:dyDescent="0.25">
      <c r="A28" s="1" t="s">
        <v>6</v>
      </c>
      <c r="B28">
        <v>33401.761471655147</v>
      </c>
      <c r="C28">
        <v>33401.761471655147</v>
      </c>
      <c r="D28">
        <v>33273.382525036817</v>
      </c>
      <c r="E28">
        <v>33067.743856938599</v>
      </c>
      <c r="F28">
        <v>0</v>
      </c>
      <c r="G28">
        <v>-0.61802754181511377</v>
      </c>
      <c r="J28">
        <f>D28/B28</f>
        <v>0.99615652166346758</v>
      </c>
    </row>
    <row r="29" spans="1:10" x14ac:dyDescent="0.25">
      <c r="A29" s="1" t="s">
        <v>7</v>
      </c>
      <c r="D29">
        <v>2021.334708675003</v>
      </c>
      <c r="E29">
        <v>2033.586505928112</v>
      </c>
      <c r="G29">
        <v>0.60612412187492914</v>
      </c>
    </row>
    <row r="30" spans="1:10" x14ac:dyDescent="0.25">
      <c r="A30" s="1" t="s">
        <v>8</v>
      </c>
      <c r="B30">
        <v>1372.4878680583599</v>
      </c>
      <c r="C30">
        <v>1373.9004404228781</v>
      </c>
      <c r="F30">
        <v>0.1029205720059156</v>
      </c>
    </row>
    <row r="31" spans="1:10" x14ac:dyDescent="0.25">
      <c r="A31" s="1" t="s">
        <v>9</v>
      </c>
      <c r="B31">
        <v>143.26060973983911</v>
      </c>
      <c r="C31">
        <v>143.413068176065</v>
      </c>
      <c r="D31">
        <v>43.422164844382742</v>
      </c>
      <c r="E31">
        <v>43.254334044991687</v>
      </c>
      <c r="F31">
        <v>0.1064203457619817</v>
      </c>
      <c r="G31">
        <v>-0.38650951649354948</v>
      </c>
    </row>
    <row r="32" spans="1:10" x14ac:dyDescent="0.25">
      <c r="A32" s="1" t="s">
        <v>10</v>
      </c>
      <c r="B32">
        <v>877.87197892005906</v>
      </c>
      <c r="C32">
        <v>877.87197892005906</v>
      </c>
      <c r="D32">
        <v>926.90504468268182</v>
      </c>
      <c r="E32">
        <v>921.3173561896383</v>
      </c>
      <c r="F32">
        <v>0</v>
      </c>
      <c r="G32">
        <v>-0.60283289265692375</v>
      </c>
    </row>
    <row r="33" spans="1:7" x14ac:dyDescent="0.25">
      <c r="A33" s="1" t="s">
        <v>11</v>
      </c>
      <c r="B33">
        <v>133.62172605223691</v>
      </c>
      <c r="C33">
        <v>133.62172605223691</v>
      </c>
      <c r="D33">
        <v>140.7356528659885</v>
      </c>
      <c r="E33">
        <v>139.92794072941999</v>
      </c>
      <c r="F33">
        <v>0</v>
      </c>
      <c r="G33">
        <v>-0.57392147627129964</v>
      </c>
    </row>
    <row r="34" spans="1:7" x14ac:dyDescent="0.25">
      <c r="A34" s="1" t="s">
        <v>12</v>
      </c>
      <c r="B34">
        <v>35929.003654425644</v>
      </c>
      <c r="C34">
        <v>35930.56868522639</v>
      </c>
      <c r="D34">
        <v>36405.780096104878</v>
      </c>
      <c r="E34">
        <v>36205.829993830768</v>
      </c>
      <c r="F34">
        <v>4.3558981367874949E-3</v>
      </c>
      <c r="G34">
        <v>-0.54922625403515113</v>
      </c>
    </row>
    <row r="35" spans="1:7" x14ac:dyDescent="0.25">
      <c r="A35" s="1" t="s">
        <v>13</v>
      </c>
      <c r="B35">
        <v>7.0339890498444024E-2</v>
      </c>
      <c r="C35">
        <v>7.0380383781986078E-2</v>
      </c>
      <c r="D35">
        <v>3.0518858803740612E-2</v>
      </c>
      <c r="E35">
        <v>3.0506126531341882E-2</v>
      </c>
      <c r="F35">
        <v>5.7568021865139762E-2</v>
      </c>
      <c r="G35">
        <v>-4.1719359431513503E-2</v>
      </c>
    </row>
    <row r="36" spans="1:7" x14ac:dyDescent="0.25">
      <c r="A36" s="1" t="s">
        <v>14</v>
      </c>
      <c r="B36">
        <v>370.00924372747068</v>
      </c>
      <c r="C36">
        <v>370.00924372747068</v>
      </c>
      <c r="D36">
        <v>348.60684384015332</v>
      </c>
      <c r="E36">
        <v>352.09379170331653</v>
      </c>
      <c r="F36">
        <v>0</v>
      </c>
      <c r="G36">
        <v>1.000252268358248</v>
      </c>
    </row>
    <row r="37" spans="1:7" x14ac:dyDescent="0.25">
      <c r="A37" s="1" t="s">
        <v>15</v>
      </c>
      <c r="B37">
        <v>9631.6849865993845</v>
      </c>
      <c r="C37">
        <v>9629.596702514229</v>
      </c>
      <c r="D37">
        <v>11929.12649216223</v>
      </c>
      <c r="E37">
        <v>12049.888662382091</v>
      </c>
      <c r="F37">
        <v>-2.1681399340411911E-2</v>
      </c>
      <c r="G37">
        <v>1.0123303688598591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10D84-6FA2-4B2A-9810-5EBF21767515}">
  <dimension ref="A1:T46"/>
  <sheetViews>
    <sheetView workbookViewId="0">
      <selection sqref="A1:K38"/>
    </sheetView>
  </sheetViews>
  <sheetFormatPr defaultRowHeight="15" x14ac:dyDescent="0.25"/>
  <cols>
    <col min="1" max="1" width="23" bestFit="1" customWidth="1"/>
    <col min="2" max="2" width="12.7109375" customWidth="1"/>
    <col min="9" max="9" width="12" bestFit="1" customWidth="1"/>
  </cols>
  <sheetData>
    <row r="1" spans="1:11" x14ac:dyDescent="0.25">
      <c r="B1" s="5" t="s">
        <v>16</v>
      </c>
      <c r="C1" s="5"/>
      <c r="D1" s="5"/>
      <c r="E1" s="5" t="s">
        <v>20</v>
      </c>
      <c r="F1" s="5"/>
      <c r="G1" s="5"/>
      <c r="H1" s="5" t="s">
        <v>22</v>
      </c>
      <c r="I1" s="5"/>
      <c r="J1" s="5" t="s">
        <v>21</v>
      </c>
      <c r="K1" s="5"/>
    </row>
    <row r="2" spans="1:11" x14ac:dyDescent="0.25">
      <c r="B2" s="1" t="s">
        <v>17</v>
      </c>
      <c r="C2" s="1" t="s">
        <v>18</v>
      </c>
      <c r="D2" s="1" t="s">
        <v>19</v>
      </c>
      <c r="E2" s="1" t="s">
        <v>17</v>
      </c>
      <c r="F2" s="1" t="s">
        <v>18</v>
      </c>
      <c r="G2" s="1" t="s">
        <v>19</v>
      </c>
      <c r="H2" s="1" t="s">
        <v>4</v>
      </c>
      <c r="I2" s="1" t="s">
        <v>5</v>
      </c>
      <c r="J2" s="1" t="s">
        <v>4</v>
      </c>
      <c r="K2" s="1" t="s">
        <v>5</v>
      </c>
    </row>
    <row r="3" spans="1:11" x14ac:dyDescent="0.25">
      <c r="A3" s="1" t="s">
        <v>6</v>
      </c>
      <c r="B3">
        <f>ROUND(Input!B2, 0)</f>
        <v>8350</v>
      </c>
      <c r="C3">
        <v>8350</v>
      </c>
      <c r="D3">
        <f>ROUND(Input!C2, 0)</f>
        <v>8350</v>
      </c>
      <c r="E3">
        <f>ROUND(Input!D2, 0)</f>
        <v>8318</v>
      </c>
      <c r="F3">
        <v>8318</v>
      </c>
      <c r="G3">
        <f>ROUND(Input!E2, 0)</f>
        <v>8267</v>
      </c>
      <c r="H3">
        <f>(B3/C3-1)*100</f>
        <v>0</v>
      </c>
      <c r="I3">
        <f>(E3/F3-1)*100</f>
        <v>0</v>
      </c>
      <c r="J3">
        <f>(D3/C3-1)*100</f>
        <v>0</v>
      </c>
      <c r="K3">
        <f>(G3/F3-1)*100</f>
        <v>-0.61312815580668589</v>
      </c>
    </row>
    <row r="4" spans="1:11" x14ac:dyDescent="0.25">
      <c r="A4" s="1" t="s">
        <v>7</v>
      </c>
      <c r="E4">
        <f>ROUND(Input!D3, 0)</f>
        <v>505</v>
      </c>
      <c r="F4">
        <v>505</v>
      </c>
      <c r="G4">
        <f>ROUND(Input!E3, 0)</f>
        <v>508</v>
      </c>
      <c r="I4">
        <f>(E4/F4-1)*100</f>
        <v>0</v>
      </c>
      <c r="K4">
        <f>(G4/F4-1)*100</f>
        <v>0.59405940594059459</v>
      </c>
    </row>
    <row r="5" spans="1:11" x14ac:dyDescent="0.25">
      <c r="A5" s="1" t="s">
        <v>8</v>
      </c>
      <c r="B5">
        <f>ROUND(Input!B4, 0)</f>
        <v>415</v>
      </c>
      <c r="C5">
        <v>415</v>
      </c>
      <c r="D5">
        <f>ROUND(Input!C4, 0)</f>
        <v>426</v>
      </c>
      <c r="H5">
        <f>(B5/C5-1)*100</f>
        <v>0</v>
      </c>
      <c r="J5">
        <f>(D5/C5-1)*100</f>
        <v>2.6506024096385472</v>
      </c>
    </row>
    <row r="6" spans="1:11" x14ac:dyDescent="0.25">
      <c r="A6" s="1" t="s">
        <v>9</v>
      </c>
      <c r="B6">
        <f>ROUND(Input!B5, 0)</f>
        <v>151</v>
      </c>
      <c r="C6">
        <v>151</v>
      </c>
      <c r="D6">
        <f>ROUND(Input!C5, 0)</f>
        <v>155</v>
      </c>
      <c r="E6">
        <f>ROUND(Input!D5, 0)</f>
        <v>43</v>
      </c>
      <c r="F6">
        <v>43</v>
      </c>
      <c r="G6">
        <f>ROUND(Input!E5, 0)</f>
        <v>43</v>
      </c>
      <c r="H6">
        <f>(B6/C6-1)*100</f>
        <v>0</v>
      </c>
      <c r="I6">
        <f>(E6/F6-1)*100</f>
        <v>0</v>
      </c>
      <c r="J6">
        <f>(D6/C6-1)*100</f>
        <v>2.6490066225165476</v>
      </c>
      <c r="K6">
        <f>(G6/F6-1)*100</f>
        <v>0</v>
      </c>
    </row>
    <row r="7" spans="1:11" x14ac:dyDescent="0.25">
      <c r="A7" s="1" t="s">
        <v>10</v>
      </c>
      <c r="B7">
        <f>ROUND(Input!B6, 0)</f>
        <v>207</v>
      </c>
      <c r="C7">
        <v>207</v>
      </c>
      <c r="D7">
        <f>ROUND(Input!C6, 0)</f>
        <v>207</v>
      </c>
      <c r="E7">
        <f>ROUND(Input!D6, 0)</f>
        <v>219</v>
      </c>
      <c r="F7">
        <v>219</v>
      </c>
      <c r="G7">
        <f>ROUND(Input!E6, 0)</f>
        <v>217</v>
      </c>
      <c r="H7">
        <f>(B7/C7-1)*100</f>
        <v>0</v>
      </c>
      <c r="I7">
        <f>(E7/F7-1)*100</f>
        <v>0</v>
      </c>
      <c r="J7">
        <f>(D7/C7-1)*100</f>
        <v>0</v>
      </c>
      <c r="K7">
        <f>(G7/F7-1)*100</f>
        <v>-0.91324200913242004</v>
      </c>
    </row>
    <row r="8" spans="1:11" x14ac:dyDescent="0.25">
      <c r="A8" s="1" t="s">
        <v>11</v>
      </c>
      <c r="B8">
        <f>ROUND(Input!B7, 0)</f>
        <v>33</v>
      </c>
      <c r="C8">
        <v>33</v>
      </c>
      <c r="D8">
        <f>ROUND(Input!C7, 0)</f>
        <v>33</v>
      </c>
      <c r="E8">
        <f>ROUND(Input!D7, 0)</f>
        <v>35</v>
      </c>
      <c r="F8">
        <v>35</v>
      </c>
      <c r="G8">
        <f>ROUND(Input!E7, 0)</f>
        <v>35</v>
      </c>
      <c r="H8">
        <f>(B8/C8-1)*100</f>
        <v>0</v>
      </c>
      <c r="I8">
        <f>(E8/F8-1)*100</f>
        <v>0</v>
      </c>
      <c r="J8">
        <f>(D8/C8-1)*100</f>
        <v>0</v>
      </c>
      <c r="K8">
        <f>(G8/F8-1)*100</f>
        <v>0</v>
      </c>
    </row>
    <row r="9" spans="1:11" x14ac:dyDescent="0.25">
      <c r="A9" s="1" t="s">
        <v>12</v>
      </c>
      <c r="B9">
        <f>ROUND(Input!B8, 0)</f>
        <v>9158</v>
      </c>
      <c r="C9">
        <f>SUM(C3:C8)</f>
        <v>9156</v>
      </c>
      <c r="D9">
        <f>ROUND(Input!C8, 0)</f>
        <v>9172</v>
      </c>
      <c r="E9">
        <f>ROUND(Input!D8, 0)</f>
        <v>9121</v>
      </c>
      <c r="F9">
        <f>SUM(F3:F8)</f>
        <v>9120</v>
      </c>
      <c r="G9">
        <f>ROUND(Input!E8, 0)</f>
        <v>9071</v>
      </c>
      <c r="H9">
        <f>(B9/C9-1)*100</f>
        <v>2.1843599825244198E-2</v>
      </c>
      <c r="I9">
        <f>(E9/F9-1)*100</f>
        <v>1.0964912280697625E-2</v>
      </c>
      <c r="J9">
        <f>(D9/C9-1)*100</f>
        <v>0.17474879860202019</v>
      </c>
      <c r="K9">
        <f>(G9/F9-1)*100</f>
        <v>-0.53728070175438347</v>
      </c>
    </row>
    <row r="10" spans="1:11" x14ac:dyDescent="0.25">
      <c r="A10" s="1" t="s">
        <v>13</v>
      </c>
      <c r="B10">
        <f>ROUND(Input!B9,4)</f>
        <v>8.8099999999999998E-2</v>
      </c>
      <c r="C10" s="2">
        <v>8.7999999999999995E-2</v>
      </c>
      <c r="D10">
        <f>ROUND(Input!C9,4)</f>
        <v>8.9599999999999999E-2</v>
      </c>
      <c r="E10">
        <f>ROUND(Input!D9,4)</f>
        <v>3.2599999999999997E-2</v>
      </c>
      <c r="F10" s="2">
        <v>3.2599999999999997E-2</v>
      </c>
      <c r="G10">
        <f>ROUND(Input!E9,4)</f>
        <v>3.2599999999999997E-2</v>
      </c>
      <c r="H10">
        <f>(B10/C10-1)*100</f>
        <v>0.11363636363637131</v>
      </c>
      <c r="I10">
        <f>(E10/F10-1)*100</f>
        <v>0</v>
      </c>
      <c r="J10">
        <f>(D10/C10-1)*100</f>
        <v>1.8181818181818299</v>
      </c>
      <c r="K10">
        <f>(G10/F10-1)*100</f>
        <v>0</v>
      </c>
    </row>
    <row r="11" spans="1:11" x14ac:dyDescent="0.25">
      <c r="A11" s="1" t="s">
        <v>14</v>
      </c>
      <c r="B11">
        <v>370.00924372747062</v>
      </c>
      <c r="C11" s="3">
        <v>370.01090512540799</v>
      </c>
      <c r="D11">
        <v>370.00924372747062</v>
      </c>
      <c r="E11">
        <v>348.60684100979319</v>
      </c>
      <c r="F11" s="3">
        <v>348.63685932388199</v>
      </c>
      <c r="G11">
        <v>352.09379170331653</v>
      </c>
      <c r="J11">
        <f>(D11/C11-1)*100</f>
        <v>-4.4901323564827678E-4</v>
      </c>
      <c r="K11">
        <f>(G11/F11-1)*100</f>
        <v>0.99155676945306137</v>
      </c>
    </row>
    <row r="12" spans="1:11" x14ac:dyDescent="0.25">
      <c r="A12" s="1" t="s">
        <v>15</v>
      </c>
      <c r="B12">
        <v>8813.0620008458081</v>
      </c>
      <c r="D12">
        <v>8753.5224329486355</v>
      </c>
      <c r="E12">
        <v>11703.29937428823</v>
      </c>
      <c r="G12">
        <v>11820.792901235969</v>
      </c>
    </row>
    <row r="14" spans="1:11" x14ac:dyDescent="0.25">
      <c r="B14" s="5" t="s">
        <v>16</v>
      </c>
      <c r="C14" s="5"/>
      <c r="D14" s="5"/>
      <c r="E14" s="5" t="s">
        <v>20</v>
      </c>
      <c r="F14" s="5"/>
      <c r="G14" s="5"/>
      <c r="H14" s="5" t="s">
        <v>22</v>
      </c>
      <c r="I14" s="5"/>
      <c r="J14" s="5" t="s">
        <v>21</v>
      </c>
      <c r="K14" s="5"/>
    </row>
    <row r="15" spans="1:11" x14ac:dyDescent="0.25">
      <c r="B15" s="1" t="s">
        <v>17</v>
      </c>
      <c r="C15" s="1" t="s">
        <v>18</v>
      </c>
      <c r="D15" s="1" t="s">
        <v>19</v>
      </c>
      <c r="E15" s="1" t="s">
        <v>17</v>
      </c>
      <c r="F15" s="1" t="s">
        <v>18</v>
      </c>
      <c r="G15" s="1" t="s">
        <v>19</v>
      </c>
      <c r="H15" s="1" t="s">
        <v>4</v>
      </c>
      <c r="I15" s="1" t="s">
        <v>5</v>
      </c>
      <c r="J15" s="1" t="s">
        <v>4</v>
      </c>
      <c r="K15" s="1" t="s">
        <v>5</v>
      </c>
    </row>
    <row r="16" spans="1:11" x14ac:dyDescent="0.25">
      <c r="A16" s="1" t="s">
        <v>6</v>
      </c>
      <c r="B16">
        <f>ROUND(Input!B15, 0)</f>
        <v>10856</v>
      </c>
      <c r="C16">
        <v>10856</v>
      </c>
      <c r="D16">
        <f>ROUND(Input!C15, 0)</f>
        <v>10856</v>
      </c>
      <c r="E16">
        <f>ROUND(Input!D15, 0)</f>
        <v>10814</v>
      </c>
      <c r="F16">
        <v>10812</v>
      </c>
      <c r="G16">
        <f>ROUND(Input!E15, 0)</f>
        <v>10747</v>
      </c>
      <c r="H16">
        <f>(B16/C16-1)*100</f>
        <v>0</v>
      </c>
      <c r="I16">
        <f>(E16/F16-1)*100</f>
        <v>1.8497965223818191E-2</v>
      </c>
      <c r="J16">
        <f>(D16/C16-1)*100</f>
        <v>0</v>
      </c>
      <c r="K16">
        <f>(G16/F16-1)*100</f>
        <v>-0.60118386977432436</v>
      </c>
    </row>
    <row r="17" spans="1:11" x14ac:dyDescent="0.25">
      <c r="A17" s="1" t="s">
        <v>7</v>
      </c>
      <c r="E17">
        <f>ROUND(Input!D16, 0)</f>
        <v>657</v>
      </c>
      <c r="F17">
        <v>656</v>
      </c>
      <c r="G17">
        <f>ROUND(Input!E16, 0)</f>
        <v>661</v>
      </c>
      <c r="I17">
        <f>(E17/F17-1)*100</f>
        <v>0.15243902439023849</v>
      </c>
      <c r="K17">
        <f>(G17/F17-1)*100</f>
        <v>0.76219512195121464</v>
      </c>
    </row>
    <row r="18" spans="1:11" x14ac:dyDescent="0.25">
      <c r="A18" s="1" t="s">
        <v>8</v>
      </c>
      <c r="B18">
        <f>ROUND(Input!B17, 0)</f>
        <v>520</v>
      </c>
      <c r="C18">
        <v>521</v>
      </c>
      <c r="D18">
        <f>ROUND(Input!C17, 0)</f>
        <v>530</v>
      </c>
      <c r="H18">
        <f>(B18/C18-1)*100</f>
        <v>-0.19193857965451588</v>
      </c>
      <c r="J18">
        <f>(D18/C18-1)*100</f>
        <v>1.7274472168905985</v>
      </c>
    </row>
    <row r="19" spans="1:11" x14ac:dyDescent="0.25">
      <c r="A19" s="1" t="s">
        <v>9</v>
      </c>
      <c r="B19">
        <f>ROUND(Input!B18, 0)</f>
        <v>150</v>
      </c>
      <c r="C19">
        <v>150</v>
      </c>
      <c r="D19">
        <f>ROUND(Input!C18, 0)</f>
        <v>152</v>
      </c>
      <c r="E19">
        <f>ROUND(Input!D18, 0)</f>
        <v>43</v>
      </c>
      <c r="F19">
        <v>43</v>
      </c>
      <c r="G19">
        <f>ROUND(Input!E18, 0)</f>
        <v>43</v>
      </c>
      <c r="H19">
        <f>(B19/C19-1)*100</f>
        <v>0</v>
      </c>
      <c r="I19">
        <f>(E19/F19-1)*100</f>
        <v>0</v>
      </c>
      <c r="J19">
        <f>(D19/C19-1)*100</f>
        <v>1.3333333333333419</v>
      </c>
      <c r="K19">
        <f>(G19/F19-1)*100</f>
        <v>0</v>
      </c>
    </row>
    <row r="20" spans="1:11" x14ac:dyDescent="0.25">
      <c r="A20" s="1" t="s">
        <v>10</v>
      </c>
      <c r="B20">
        <f>ROUND(Input!B19, 0)</f>
        <v>272</v>
      </c>
      <c r="C20">
        <v>272</v>
      </c>
      <c r="D20">
        <f>ROUND(Input!C19, 0)</f>
        <v>272</v>
      </c>
      <c r="E20">
        <f>ROUND(Input!D19, 0)</f>
        <v>287</v>
      </c>
      <c r="F20">
        <v>287</v>
      </c>
      <c r="G20">
        <f>ROUND(Input!E19, 0)</f>
        <v>285</v>
      </c>
      <c r="H20">
        <f>(B20/C20-1)*100</f>
        <v>0</v>
      </c>
      <c r="I20">
        <f>(E20/F20-1)*100</f>
        <v>0</v>
      </c>
      <c r="J20">
        <f>(D20/C20-1)*100</f>
        <v>0</v>
      </c>
      <c r="K20">
        <f>(G20/F20-1)*100</f>
        <v>-0.69686411149826322</v>
      </c>
    </row>
    <row r="21" spans="1:11" x14ac:dyDescent="0.25">
      <c r="A21" s="1" t="s">
        <v>11</v>
      </c>
      <c r="B21">
        <f>ROUND(Input!B20, 0)</f>
        <v>43</v>
      </c>
      <c r="C21">
        <v>44</v>
      </c>
      <c r="D21">
        <f>ROUND(Input!C20, 0)</f>
        <v>43</v>
      </c>
      <c r="E21">
        <f>ROUND(Input!D20, 0)</f>
        <v>46</v>
      </c>
      <c r="F21">
        <v>46</v>
      </c>
      <c r="G21">
        <f>ROUND(Input!E20, 0)</f>
        <v>45</v>
      </c>
      <c r="H21">
        <f>(B21/C21-1)*100</f>
        <v>-2.2727272727272707</v>
      </c>
      <c r="I21">
        <f>(E21/F21-1)*100</f>
        <v>0</v>
      </c>
      <c r="J21">
        <f>(D21/C21-1)*100</f>
        <v>-2.2727272727272707</v>
      </c>
      <c r="K21">
        <f>(G21/F21-1)*100</f>
        <v>-2.1739130434782594</v>
      </c>
    </row>
    <row r="22" spans="1:11" x14ac:dyDescent="0.25">
      <c r="A22" s="1" t="s">
        <v>12</v>
      </c>
      <c r="B22">
        <f>ROUND(Input!B21, 0)</f>
        <v>11840</v>
      </c>
      <c r="C22">
        <f t="shared" ref="C22" si="0">SUM(C16:C21)</f>
        <v>11843</v>
      </c>
      <c r="D22">
        <f>ROUND(Input!C21, 0)</f>
        <v>11853</v>
      </c>
      <c r="E22">
        <f>ROUND(Input!D21, 0)</f>
        <v>11847</v>
      </c>
      <c r="F22">
        <v>11844</v>
      </c>
      <c r="G22">
        <f>ROUND(Input!E21, 0)</f>
        <v>11782</v>
      </c>
      <c r="H22">
        <f>(B22/C22-1)*100</f>
        <v>-2.5331419403862299E-2</v>
      </c>
      <c r="I22">
        <f>(E22/F22-1)*100</f>
        <v>2.5329280648422881E-2</v>
      </c>
      <c r="J22">
        <f>(D22/C22-1)*100</f>
        <v>8.4438064679548397E-2</v>
      </c>
      <c r="K22">
        <f>(G22/F22-1)*100</f>
        <v>-0.52347180006754312</v>
      </c>
    </row>
    <row r="23" spans="1:11" x14ac:dyDescent="0.25">
      <c r="A23" s="1" t="s">
        <v>13</v>
      </c>
      <c r="B23">
        <f>ROUND(Input!B22,4)</f>
        <v>8.3199999999999996E-2</v>
      </c>
      <c r="C23" s="2">
        <v>8.3199999999999996E-2</v>
      </c>
      <c r="D23">
        <f>ROUND(Input!C22,4)</f>
        <v>8.4199999999999997E-2</v>
      </c>
      <c r="E23">
        <f>ROUND(Input!D22,4)</f>
        <v>3.1800000000000002E-2</v>
      </c>
      <c r="F23" s="2">
        <v>3.1699999999999999E-2</v>
      </c>
      <c r="G23">
        <f>ROUND(Input!E22,4)</f>
        <v>3.1699999999999999E-2</v>
      </c>
      <c r="H23">
        <f>(B23/C23-1)*100</f>
        <v>0</v>
      </c>
      <c r="I23">
        <f>(E23/F23-1)*100</f>
        <v>0.3154574132492094</v>
      </c>
      <c r="J23">
        <f>(D23/C23-1)*100</f>
        <v>1.2019230769230838</v>
      </c>
      <c r="K23">
        <f>(G23/F23-1)*100</f>
        <v>0</v>
      </c>
    </row>
    <row r="24" spans="1:11" x14ac:dyDescent="0.25">
      <c r="A24" s="1" t="s">
        <v>14</v>
      </c>
      <c r="B24">
        <v>370.00924372747062</v>
      </c>
      <c r="C24" s="3">
        <v>370.01090512540799</v>
      </c>
      <c r="D24">
        <v>370.00924372747062</v>
      </c>
      <c r="E24">
        <v>348.60684100979319</v>
      </c>
      <c r="F24" s="3">
        <v>348.63685932388199</v>
      </c>
      <c r="G24">
        <v>352.09379170331653</v>
      </c>
      <c r="J24">
        <f>(D24/C24-1)*100</f>
        <v>-4.4901323564827678E-4</v>
      </c>
      <c r="K24">
        <f>(G24/F24-1)*100</f>
        <v>0.99155676945306137</v>
      </c>
    </row>
    <row r="25" spans="1:11" x14ac:dyDescent="0.25">
      <c r="A25" s="1" t="s">
        <v>15</v>
      </c>
      <c r="B25">
        <v>8813.0620008458081</v>
      </c>
      <c r="D25">
        <v>8753.5224329486355</v>
      </c>
      <c r="E25">
        <v>11703.29937428823</v>
      </c>
      <c r="G25">
        <v>11820.792901235969</v>
      </c>
    </row>
    <row r="27" spans="1:11" x14ac:dyDescent="0.25">
      <c r="B27" s="5" t="s">
        <v>16</v>
      </c>
      <c r="C27" s="5"/>
      <c r="D27" s="5"/>
      <c r="E27" s="5" t="s">
        <v>20</v>
      </c>
      <c r="F27" s="5"/>
      <c r="G27" s="5"/>
      <c r="H27" s="5" t="s">
        <v>22</v>
      </c>
      <c r="I27" s="5"/>
      <c r="J27" s="5" t="s">
        <v>21</v>
      </c>
      <c r="K27" s="5"/>
    </row>
    <row r="28" spans="1:11" x14ac:dyDescent="0.25">
      <c r="B28" s="1" t="s">
        <v>17</v>
      </c>
      <c r="C28" s="1" t="s">
        <v>18</v>
      </c>
      <c r="D28" s="1" t="s">
        <v>19</v>
      </c>
      <c r="E28" s="1" t="s">
        <v>17</v>
      </c>
      <c r="F28" s="1" t="s">
        <v>18</v>
      </c>
      <c r="G28" s="1" t="s">
        <v>19</v>
      </c>
      <c r="H28" s="1" t="s">
        <v>4</v>
      </c>
      <c r="I28" s="1" t="s">
        <v>5</v>
      </c>
      <c r="J28" s="1" t="s">
        <v>4</v>
      </c>
      <c r="K28" s="1" t="s">
        <v>5</v>
      </c>
    </row>
    <row r="29" spans="1:11" x14ac:dyDescent="0.25">
      <c r="A29" s="1" t="s">
        <v>6</v>
      </c>
      <c r="B29">
        <f>ROUND(Input!B28, 0)</f>
        <v>33402</v>
      </c>
      <c r="C29">
        <v>33402</v>
      </c>
      <c r="D29">
        <f>ROUND(Input!C28, 0)</f>
        <v>33402</v>
      </c>
      <c r="E29">
        <f>ROUND(Input!D28, 0)</f>
        <v>33273</v>
      </c>
      <c r="F29">
        <v>33273</v>
      </c>
      <c r="G29">
        <f>ROUND(Input!E28, 0)</f>
        <v>33068</v>
      </c>
      <c r="H29">
        <f>(B29/C29-1)*100</f>
        <v>0</v>
      </c>
      <c r="I29">
        <f>(E29/F29-1)*100</f>
        <v>0</v>
      </c>
      <c r="J29">
        <f>(D29/C29-1)*100</f>
        <v>0</v>
      </c>
      <c r="K29">
        <f>(G29/F29-1)*100</f>
        <v>-0.61611516845490044</v>
      </c>
    </row>
    <row r="30" spans="1:11" x14ac:dyDescent="0.25">
      <c r="A30" s="1" t="s">
        <v>7</v>
      </c>
      <c r="E30">
        <f>ROUND(Input!D29, 0)</f>
        <v>2021</v>
      </c>
      <c r="F30">
        <v>2021</v>
      </c>
      <c r="G30">
        <f>ROUND(Input!E29, 0)</f>
        <v>2034</v>
      </c>
      <c r="I30">
        <f>(E30/F30-1)*100</f>
        <v>0</v>
      </c>
      <c r="K30">
        <f>(G30/F30-1)*100</f>
        <v>0.643245917862445</v>
      </c>
    </row>
    <row r="31" spans="1:11" x14ac:dyDescent="0.25">
      <c r="A31" s="1" t="s">
        <v>8</v>
      </c>
      <c r="B31">
        <f>ROUND(Input!B30, 0)</f>
        <v>1372</v>
      </c>
      <c r="C31">
        <v>1373</v>
      </c>
      <c r="D31">
        <f>ROUND(Input!C30, 0)</f>
        <v>1374</v>
      </c>
      <c r="H31">
        <f>(B31/C31-1)*100</f>
        <v>-7.2833211944645093E-2</v>
      </c>
      <c r="J31">
        <f>(D31/C31-1)*100</f>
        <v>7.2833211944645093E-2</v>
      </c>
    </row>
    <row r="32" spans="1:11" x14ac:dyDescent="0.25">
      <c r="A32" s="1" t="s">
        <v>9</v>
      </c>
      <c r="B32">
        <f>ROUND(Input!B31, 0)</f>
        <v>143</v>
      </c>
      <c r="C32">
        <v>143</v>
      </c>
      <c r="D32">
        <f>ROUND(Input!C31, 0)</f>
        <v>143</v>
      </c>
      <c r="E32">
        <f>ROUND(Input!D31, 0)</f>
        <v>43</v>
      </c>
      <c r="F32">
        <v>43</v>
      </c>
      <c r="G32">
        <f>ROUND(Input!E31, 0)</f>
        <v>43</v>
      </c>
      <c r="H32">
        <f>(B32/C32-1)*100</f>
        <v>0</v>
      </c>
      <c r="I32">
        <f>(E32/F32-1)*100</f>
        <v>0</v>
      </c>
      <c r="J32">
        <f>(D32/C32-1)*100</f>
        <v>0</v>
      </c>
      <c r="K32">
        <f>(G32/F32-1)*100</f>
        <v>0</v>
      </c>
    </row>
    <row r="33" spans="1:20" x14ac:dyDescent="0.25">
      <c r="A33" s="1" t="s">
        <v>10</v>
      </c>
      <c r="B33">
        <f>ROUND(Input!B32, 0)</f>
        <v>878</v>
      </c>
      <c r="C33">
        <v>878</v>
      </c>
      <c r="D33">
        <f>ROUND(Input!C32, 0)</f>
        <v>878</v>
      </c>
      <c r="E33">
        <f>ROUND(Input!D32, 0)</f>
        <v>927</v>
      </c>
      <c r="F33">
        <v>927</v>
      </c>
      <c r="G33">
        <f>ROUND(Input!E32, 0)</f>
        <v>921</v>
      </c>
      <c r="H33">
        <f>(B33/C33-1)*100</f>
        <v>0</v>
      </c>
      <c r="I33">
        <f>(E33/F33-1)*100</f>
        <v>0</v>
      </c>
      <c r="J33">
        <f>(D33/C33-1)*100</f>
        <v>0</v>
      </c>
      <c r="K33">
        <f>(G33/F33-1)*100</f>
        <v>-0.64724919093851474</v>
      </c>
    </row>
    <row r="34" spans="1:20" x14ac:dyDescent="0.25">
      <c r="A34" s="1" t="s">
        <v>11</v>
      </c>
      <c r="B34">
        <f>ROUND(Input!B33, 0)</f>
        <v>134</v>
      </c>
      <c r="C34">
        <v>134</v>
      </c>
      <c r="D34">
        <f>ROUND(Input!C33, 0)</f>
        <v>134</v>
      </c>
      <c r="E34">
        <f>ROUND(Input!D33, 0)</f>
        <v>141</v>
      </c>
      <c r="F34">
        <v>141</v>
      </c>
      <c r="G34">
        <f>ROUND(Input!E33, 0)</f>
        <v>140</v>
      </c>
      <c r="H34">
        <f>(B34/C34-1)*100</f>
        <v>0</v>
      </c>
      <c r="I34">
        <f>(E34/F34-1)*100</f>
        <v>0</v>
      </c>
      <c r="J34">
        <f>(D34/C34-1)*100</f>
        <v>0</v>
      </c>
      <c r="K34">
        <f>(G34/F34-1)*100</f>
        <v>-0.70921985815602939</v>
      </c>
    </row>
    <row r="35" spans="1:20" x14ac:dyDescent="0.25">
      <c r="A35" s="1" t="s">
        <v>12</v>
      </c>
      <c r="B35">
        <f>ROUND(Input!B34, 0)</f>
        <v>35929</v>
      </c>
      <c r="C35">
        <f t="shared" ref="C35" si="1">SUM(C29:C34)</f>
        <v>35930</v>
      </c>
      <c r="D35">
        <f>ROUND(Input!C34, 0)</f>
        <v>35931</v>
      </c>
      <c r="E35">
        <f>ROUND(Input!D34, 0)</f>
        <v>36406</v>
      </c>
      <c r="F35">
        <f t="shared" ref="F35" si="2">SUM(F29:F34)</f>
        <v>36405</v>
      </c>
      <c r="G35">
        <f>ROUND(Input!E34, 0)</f>
        <v>36206</v>
      </c>
      <c r="H35">
        <f>(B35/C35-1)*100</f>
        <v>-2.7831895352048441E-3</v>
      </c>
      <c r="I35">
        <f>(E35/F35-1)*100</f>
        <v>2.7468754292048203E-3</v>
      </c>
      <c r="J35">
        <f>(D35/C35-1)*100</f>
        <v>2.7831895352159464E-3</v>
      </c>
      <c r="K35">
        <f>(G35/F35-1)*100</f>
        <v>-0.54662821041066012</v>
      </c>
    </row>
    <row r="36" spans="1:20" x14ac:dyDescent="0.25">
      <c r="A36" s="1" t="s">
        <v>13</v>
      </c>
      <c r="B36">
        <f>ROUND(Input!B35,4)</f>
        <v>7.0300000000000001E-2</v>
      </c>
      <c r="C36" s="2">
        <v>7.0000000000000007E-2</v>
      </c>
      <c r="D36">
        <f>ROUND(Input!C35,4)</f>
        <v>7.0400000000000004E-2</v>
      </c>
      <c r="E36">
        <f>ROUND(Input!D35,4)</f>
        <v>3.0499999999999999E-2</v>
      </c>
      <c r="F36" s="2">
        <v>3.0499999999999999E-2</v>
      </c>
      <c r="G36">
        <f>ROUND(Input!E35,4)</f>
        <v>3.0499999999999999E-2</v>
      </c>
      <c r="H36">
        <f>(B36/C36-1)*100</f>
        <v>0.42857142857142261</v>
      </c>
      <c r="I36">
        <f>(E36/F36-1)*100</f>
        <v>0</v>
      </c>
      <c r="J36">
        <f>(D36/C36-1)*100</f>
        <v>0.57142857142857828</v>
      </c>
      <c r="K36">
        <f>(G36/F36-1)*100</f>
        <v>0</v>
      </c>
    </row>
    <row r="37" spans="1:20" x14ac:dyDescent="0.25">
      <c r="A37" s="1" t="s">
        <v>14</v>
      </c>
      <c r="B37">
        <v>370.00924372747062</v>
      </c>
      <c r="C37" s="3">
        <v>370.01090512540799</v>
      </c>
      <c r="D37">
        <v>370.00924372747062</v>
      </c>
      <c r="E37">
        <v>348.60684100979319</v>
      </c>
      <c r="F37" s="3">
        <v>348.63685932388199</v>
      </c>
      <c r="G37">
        <v>352.09379170331653</v>
      </c>
      <c r="J37">
        <f>(D37/C37-1)*100</f>
        <v>-4.4901323564827678E-4</v>
      </c>
      <c r="K37">
        <f>(G37/F37-1)*100</f>
        <v>0.99155676945306137</v>
      </c>
    </row>
    <row r="38" spans="1:20" x14ac:dyDescent="0.25">
      <c r="A38" s="1" t="s">
        <v>15</v>
      </c>
      <c r="B38">
        <v>8813.0620008458081</v>
      </c>
      <c r="D38">
        <v>8753.5224329486355</v>
      </c>
      <c r="E38">
        <v>11703.29937428823</v>
      </c>
      <c r="G38">
        <v>11820.792901235969</v>
      </c>
    </row>
    <row r="42" spans="1:20" x14ac:dyDescent="0.25">
      <c r="P42" s="2"/>
      <c r="Q42" s="2"/>
    </row>
    <row r="43" spans="1:20" x14ac:dyDescent="0.25">
      <c r="P43" s="3"/>
      <c r="Q43" s="3"/>
    </row>
    <row r="45" spans="1:20" x14ac:dyDescent="0.25">
      <c r="S45" s="2"/>
      <c r="T45" s="2"/>
    </row>
    <row r="46" spans="1:20" x14ac:dyDescent="0.25">
      <c r="S46" s="3"/>
      <c r="T46" s="3"/>
    </row>
  </sheetData>
  <mergeCells count="12">
    <mergeCell ref="J27:K27"/>
    <mergeCell ref="H27:I27"/>
    <mergeCell ref="B14:D14"/>
    <mergeCell ref="E14:G14"/>
    <mergeCell ref="J14:K14"/>
    <mergeCell ref="H14:I14"/>
    <mergeCell ref="B27:D27"/>
    <mergeCell ref="E27:G27"/>
    <mergeCell ref="B1:D1"/>
    <mergeCell ref="E1:G1"/>
    <mergeCell ref="J1:K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3FC0-092B-4052-A831-4127D039C6AF}">
  <dimension ref="A1:M38"/>
  <sheetViews>
    <sheetView topLeftCell="A9" workbookViewId="0">
      <selection activeCell="C12" sqref="C12"/>
    </sheetView>
  </sheetViews>
  <sheetFormatPr defaultRowHeight="15" x14ac:dyDescent="0.25"/>
  <cols>
    <col min="1" max="1" width="23" bestFit="1" customWidth="1"/>
    <col min="2" max="3" width="9.5703125" bestFit="1" customWidth="1"/>
    <col min="4" max="4" width="9.7109375" bestFit="1" customWidth="1"/>
    <col min="5" max="7" width="10.5703125" bestFit="1" customWidth="1"/>
  </cols>
  <sheetData>
    <row r="1" spans="1:13" x14ac:dyDescent="0.25">
      <c r="B1" s="5" t="s">
        <v>16</v>
      </c>
      <c r="C1" s="5"/>
      <c r="D1" s="5"/>
      <c r="E1" s="5" t="s">
        <v>20</v>
      </c>
      <c r="F1" s="5"/>
      <c r="G1" s="5"/>
      <c r="H1" s="5" t="s">
        <v>22</v>
      </c>
      <c r="I1" s="5"/>
      <c r="J1" s="5" t="s">
        <v>21</v>
      </c>
      <c r="K1" s="5"/>
    </row>
    <row r="2" spans="1:13" x14ac:dyDescent="0.25">
      <c r="B2" s="1" t="s">
        <v>17</v>
      </c>
      <c r="C2" s="1" t="s">
        <v>18</v>
      </c>
      <c r="D2" s="1" t="s">
        <v>19</v>
      </c>
      <c r="E2" s="1" t="s">
        <v>17</v>
      </c>
      <c r="F2" s="1" t="s">
        <v>18</v>
      </c>
      <c r="G2" s="1" t="s">
        <v>19</v>
      </c>
      <c r="H2" s="1" t="s">
        <v>4</v>
      </c>
      <c r="I2" s="1" t="s">
        <v>5</v>
      </c>
      <c r="J2" s="1" t="s">
        <v>4</v>
      </c>
      <c r="K2" s="1" t="s">
        <v>5</v>
      </c>
    </row>
    <row r="3" spans="1:13" x14ac:dyDescent="0.25">
      <c r="A3" s="1" t="s">
        <v>6</v>
      </c>
      <c r="B3">
        <f>ROUND(Input!B2, 0)</f>
        <v>8350</v>
      </c>
      <c r="C3">
        <v>8350</v>
      </c>
      <c r="D3">
        <f>ROUND(Input!C2, 0)</f>
        <v>8350</v>
      </c>
      <c r="E3">
        <f>ROUND(Input!D2, 0)</f>
        <v>8318</v>
      </c>
      <c r="F3">
        <v>8318</v>
      </c>
      <c r="G3">
        <f>ROUND(Input!E2, 0)</f>
        <v>8267</v>
      </c>
      <c r="H3">
        <f>(B3/C3-1)*100</f>
        <v>0</v>
      </c>
      <c r="I3">
        <f>(E3/F3-1)*100</f>
        <v>0</v>
      </c>
      <c r="J3">
        <f>(D3/C3-1)*100</f>
        <v>0</v>
      </c>
      <c r="K3">
        <f>(G3/F3-1)*100</f>
        <v>-0.61312815580668589</v>
      </c>
      <c r="M3">
        <f t="shared" ref="M1:M28" si="0">F3/C3</f>
        <v>0.99616766467065865</v>
      </c>
    </row>
    <row r="4" spans="1:13" x14ac:dyDescent="0.25">
      <c r="A4" s="1" t="s">
        <v>7</v>
      </c>
      <c r="E4">
        <f>ROUND(Input!D3, 0)</f>
        <v>505</v>
      </c>
      <c r="F4">
        <v>505</v>
      </c>
      <c r="G4">
        <f>ROUND(Input!E3, 0)</f>
        <v>508</v>
      </c>
      <c r="I4">
        <f>(E4/F4-1)*100</f>
        <v>0</v>
      </c>
      <c r="K4">
        <f>(G4/F4-1)*100</f>
        <v>0.59405940594059459</v>
      </c>
    </row>
    <row r="5" spans="1:13" x14ac:dyDescent="0.25">
      <c r="A5" s="1" t="s">
        <v>8</v>
      </c>
      <c r="B5">
        <f>ROUND(Input!B4, 0)</f>
        <v>415</v>
      </c>
      <c r="C5">
        <v>415</v>
      </c>
      <c r="D5">
        <f>ROUND(Input!C4, 0)</f>
        <v>426</v>
      </c>
      <c r="H5">
        <f>(B5/C5-1)*100</f>
        <v>0</v>
      </c>
      <c r="J5">
        <f>(D5/C5-1)*100</f>
        <v>2.6506024096385472</v>
      </c>
    </row>
    <row r="6" spans="1:13" x14ac:dyDescent="0.25">
      <c r="A6" s="1" t="s">
        <v>9</v>
      </c>
      <c r="B6">
        <f>ROUND(Input!B5, 0)</f>
        <v>151</v>
      </c>
      <c r="C6">
        <v>151</v>
      </c>
      <c r="D6">
        <f>ROUND(Input!C5, 0)</f>
        <v>155</v>
      </c>
      <c r="E6">
        <f>ROUND(Input!D5, 0)</f>
        <v>43</v>
      </c>
      <c r="F6">
        <v>43</v>
      </c>
      <c r="G6">
        <f>ROUND(Input!E5, 0)</f>
        <v>43</v>
      </c>
      <c r="H6">
        <f>(B6/C6-1)*100</f>
        <v>0</v>
      </c>
      <c r="I6">
        <f>(E6/F6-1)*100</f>
        <v>0</v>
      </c>
      <c r="J6">
        <f>(D6/C6-1)*100</f>
        <v>2.6490066225165476</v>
      </c>
      <c r="K6">
        <f>(G6/F6-1)*100</f>
        <v>0</v>
      </c>
    </row>
    <row r="7" spans="1:13" x14ac:dyDescent="0.25">
      <c r="A7" s="1" t="s">
        <v>10</v>
      </c>
      <c r="B7">
        <f>ROUND(Input!B6, 0)</f>
        <v>207</v>
      </c>
      <c r="C7">
        <v>207</v>
      </c>
      <c r="D7">
        <f>ROUND(Input!C6, 0)</f>
        <v>207</v>
      </c>
      <c r="E7">
        <f>ROUND(Input!D6, 0)</f>
        <v>219</v>
      </c>
      <c r="F7">
        <v>219</v>
      </c>
      <c r="G7">
        <f>ROUND(Input!E6, 0)</f>
        <v>217</v>
      </c>
      <c r="H7">
        <f>(B7/C7-1)*100</f>
        <v>0</v>
      </c>
      <c r="I7">
        <f>(E7/F7-1)*100</f>
        <v>0</v>
      </c>
      <c r="J7">
        <f>(D7/C7-1)*100</f>
        <v>0</v>
      </c>
      <c r="K7">
        <f>(G7/F7-1)*100</f>
        <v>-0.91324200913242004</v>
      </c>
    </row>
    <row r="8" spans="1:13" x14ac:dyDescent="0.25">
      <c r="A8" s="1" t="s">
        <v>11</v>
      </c>
      <c r="B8">
        <f>ROUND(Input!B7, 0)</f>
        <v>33</v>
      </c>
      <c r="C8">
        <v>33</v>
      </c>
      <c r="D8">
        <f>ROUND(Input!C7, 0)</f>
        <v>33</v>
      </c>
      <c r="E8">
        <f>ROUND(Input!D7, 0)</f>
        <v>35</v>
      </c>
      <c r="F8">
        <v>35</v>
      </c>
      <c r="G8">
        <f>ROUND(Input!E7, 0)</f>
        <v>35</v>
      </c>
      <c r="H8">
        <f>(B8/C8-1)*100</f>
        <v>0</v>
      </c>
      <c r="I8">
        <f>(E8/F8-1)*100</f>
        <v>0</v>
      </c>
      <c r="J8">
        <f>(D8/C8-1)*100</f>
        <v>0</v>
      </c>
      <c r="K8">
        <f>(G8/F8-1)*100</f>
        <v>0</v>
      </c>
    </row>
    <row r="9" spans="1:13" x14ac:dyDescent="0.25">
      <c r="A9" s="1" t="s">
        <v>12</v>
      </c>
      <c r="B9">
        <f>SUM(B3:B8)</f>
        <v>9156</v>
      </c>
      <c r="C9">
        <f>SUM(C3:C8)</f>
        <v>9156</v>
      </c>
      <c r="D9">
        <f>SUM(D3:D8)</f>
        <v>9171</v>
      </c>
      <c r="E9">
        <f>SUM(E3:E8)</f>
        <v>9120</v>
      </c>
      <c r="F9">
        <f>SUM(F3:F8)</f>
        <v>9120</v>
      </c>
      <c r="G9">
        <f>SUM(G3:G8)</f>
        <v>9070</v>
      </c>
      <c r="H9">
        <f>(B9/C9-1)*100</f>
        <v>0</v>
      </c>
      <c r="I9">
        <f>(E9/F9-1)*100</f>
        <v>0</v>
      </c>
      <c r="J9">
        <f>(D9/C9-1)*100</f>
        <v>0.16382699868937589</v>
      </c>
      <c r="K9">
        <f>(G9/F9-1)*100</f>
        <v>-0.5482456140350922</v>
      </c>
    </row>
    <row r="10" spans="1:13" x14ac:dyDescent="0.25">
      <c r="A10" s="1" t="s">
        <v>13</v>
      </c>
      <c r="B10" s="2">
        <f>ROUND((B9-B3-B4)/B9, 4)</f>
        <v>8.7999999999999995E-2</v>
      </c>
      <c r="C10" s="2">
        <v>8.7999999999999995E-2</v>
      </c>
      <c r="D10" s="2">
        <f>ROUND((D9-D3-D4)/D9, 4)</f>
        <v>8.9499999999999996E-2</v>
      </c>
      <c r="E10">
        <f>ROUND((E9-E3-E4)/E9, 4)</f>
        <v>3.2599999999999997E-2</v>
      </c>
      <c r="F10" s="2">
        <v>3.2599999999999997E-2</v>
      </c>
      <c r="G10" s="2">
        <f>ROUND((G9-G3-G4)/G9, 4)</f>
        <v>3.2500000000000001E-2</v>
      </c>
      <c r="H10">
        <f>(B10/C10-1)*100</f>
        <v>0</v>
      </c>
      <c r="I10">
        <f>(E10/F10-1)*100</f>
        <v>0</v>
      </c>
      <c r="J10">
        <f>(D10/C10-1)*100</f>
        <v>1.7045454545454586</v>
      </c>
      <c r="K10">
        <f>(G10/F10-1)*100</f>
        <v>-0.30674846625765584</v>
      </c>
    </row>
    <row r="11" spans="1:13" x14ac:dyDescent="0.25">
      <c r="A11" s="1" t="s">
        <v>14</v>
      </c>
      <c r="B11" s="3">
        <f>ROUND(Input!B10,1)</f>
        <v>370</v>
      </c>
      <c r="C11" s="3">
        <v>370</v>
      </c>
      <c r="D11" s="3">
        <f>ROUND(Input!C10,1)</f>
        <v>370</v>
      </c>
      <c r="E11" s="3">
        <f>ROUND(Input!D10,1)</f>
        <v>348.6</v>
      </c>
      <c r="F11" s="3">
        <v>348.6</v>
      </c>
      <c r="G11" s="3">
        <f>ROUND(Input!E10,1)</f>
        <v>352.1</v>
      </c>
      <c r="H11">
        <f t="shared" ref="H11:H12" si="1">(B11/C11-1)*100</f>
        <v>0</v>
      </c>
      <c r="I11">
        <f t="shared" ref="I11:I12" si="2">(E11/F11-1)*100</f>
        <v>0</v>
      </c>
      <c r="J11">
        <f t="shared" ref="J11:J12" si="3">(D11/C11-1)*100</f>
        <v>0</v>
      </c>
      <c r="K11">
        <f t="shared" ref="K11:K12" si="4">(G11/F11-1)*100</f>
        <v>1.0040160642570184</v>
      </c>
    </row>
    <row r="12" spans="1:13" x14ac:dyDescent="0.25">
      <c r="A12" s="1" t="s">
        <v>15</v>
      </c>
      <c r="B12" s="7">
        <f>ROUND(B11*9.80665*LN(B9/(B9-B3-B4)),0)</f>
        <v>8817</v>
      </c>
      <c r="C12" s="7">
        <f t="shared" ref="C12:G12" si="5">ROUND(C11*9.80665*LN(C9/(C9-C3-C4)),0)</f>
        <v>8817</v>
      </c>
      <c r="D12" s="7">
        <f t="shared" si="5"/>
        <v>8756</v>
      </c>
      <c r="E12" s="7">
        <f t="shared" si="5"/>
        <v>11707</v>
      </c>
      <c r="F12" s="7">
        <f t="shared" si="5"/>
        <v>11707</v>
      </c>
      <c r="G12" s="7">
        <f t="shared" si="5"/>
        <v>11829</v>
      </c>
      <c r="H12">
        <f t="shared" si="1"/>
        <v>0</v>
      </c>
      <c r="I12">
        <f t="shared" si="2"/>
        <v>0</v>
      </c>
      <c r="J12">
        <f t="shared" si="3"/>
        <v>-0.69184529885448764</v>
      </c>
      <c r="K12">
        <f t="shared" si="4"/>
        <v>1.042111557188008</v>
      </c>
    </row>
    <row r="14" spans="1:13" x14ac:dyDescent="0.25">
      <c r="B14" s="5" t="s">
        <v>16</v>
      </c>
      <c r="C14" s="5"/>
      <c r="D14" s="5"/>
      <c r="E14" s="5" t="s">
        <v>20</v>
      </c>
      <c r="F14" s="5"/>
      <c r="G14" s="5"/>
      <c r="H14" s="5" t="s">
        <v>22</v>
      </c>
      <c r="I14" s="5"/>
      <c r="J14" s="5" t="s">
        <v>21</v>
      </c>
      <c r="K14" s="5"/>
    </row>
    <row r="15" spans="1:13" x14ac:dyDescent="0.25">
      <c r="B15" s="1" t="s">
        <v>17</v>
      </c>
      <c r="C15" s="1" t="s">
        <v>18</v>
      </c>
      <c r="D15" s="1" t="s">
        <v>19</v>
      </c>
      <c r="E15" s="1" t="s">
        <v>17</v>
      </c>
      <c r="F15" s="1" t="s">
        <v>18</v>
      </c>
      <c r="G15" s="1" t="s">
        <v>19</v>
      </c>
      <c r="H15" s="1" t="s">
        <v>4</v>
      </c>
      <c r="I15" s="1" t="s">
        <v>5</v>
      </c>
      <c r="J15" s="1" t="s">
        <v>4</v>
      </c>
      <c r="K15" s="1" t="s">
        <v>5</v>
      </c>
    </row>
    <row r="16" spans="1:13" x14ac:dyDescent="0.25">
      <c r="A16" s="1" t="s">
        <v>6</v>
      </c>
      <c r="B16">
        <f>ROUND(Input!B15, 0)</f>
        <v>10856</v>
      </c>
      <c r="C16">
        <v>10856</v>
      </c>
      <c r="D16">
        <f>ROUND(Input!C15, 0)</f>
        <v>10856</v>
      </c>
      <c r="E16">
        <f>ROUND(Input!D15, 0)</f>
        <v>10814</v>
      </c>
      <c r="F16">
        <v>10812</v>
      </c>
      <c r="G16">
        <f>ROUND(Input!E15, 0)</f>
        <v>10747</v>
      </c>
      <c r="H16">
        <f>(B16/C16-1)*100</f>
        <v>0</v>
      </c>
      <c r="I16">
        <f>(E16/F16-1)*100</f>
        <v>1.8497965223818191E-2</v>
      </c>
      <c r="J16">
        <f>(D16/C16-1)*100</f>
        <v>0</v>
      </c>
      <c r="K16">
        <f>(G16/F16-1)*100</f>
        <v>-0.60118386977432436</v>
      </c>
      <c r="M16">
        <f t="shared" si="0"/>
        <v>0.99594694178334564</v>
      </c>
    </row>
    <row r="17" spans="1:13" x14ac:dyDescent="0.25">
      <c r="A17" s="1" t="s">
        <v>7</v>
      </c>
      <c r="E17">
        <f>ROUND(Input!D16, 0)</f>
        <v>657</v>
      </c>
      <c r="F17">
        <v>656</v>
      </c>
      <c r="G17">
        <f>ROUND(Input!E16, 0)</f>
        <v>661</v>
      </c>
      <c r="I17">
        <f>(E17/F17-1)*100</f>
        <v>0.15243902439023849</v>
      </c>
      <c r="K17">
        <f>(G17/F17-1)*100</f>
        <v>0.76219512195121464</v>
      </c>
    </row>
    <row r="18" spans="1:13" x14ac:dyDescent="0.25">
      <c r="A18" s="1" t="s">
        <v>8</v>
      </c>
      <c r="B18">
        <f>ROUND(Input!B17, 0)</f>
        <v>520</v>
      </c>
      <c r="C18">
        <v>521</v>
      </c>
      <c r="D18">
        <f>ROUND(Input!C17, 0)</f>
        <v>530</v>
      </c>
      <c r="H18">
        <f>(B18/C18-1)*100</f>
        <v>-0.19193857965451588</v>
      </c>
      <c r="J18">
        <f>(D18/C18-1)*100</f>
        <v>1.7274472168905985</v>
      </c>
    </row>
    <row r="19" spans="1:13" x14ac:dyDescent="0.25">
      <c r="A19" s="1" t="s">
        <v>9</v>
      </c>
      <c r="B19">
        <f>ROUND(Input!B18, 0)</f>
        <v>150</v>
      </c>
      <c r="C19">
        <v>150</v>
      </c>
      <c r="D19">
        <f>ROUND(Input!C18, 0)</f>
        <v>152</v>
      </c>
      <c r="E19">
        <f>ROUND(Input!D18, 0)</f>
        <v>43</v>
      </c>
      <c r="F19">
        <v>43</v>
      </c>
      <c r="G19">
        <f>ROUND(Input!E18, 0)</f>
        <v>43</v>
      </c>
      <c r="H19">
        <f>(B19/C19-1)*100</f>
        <v>0</v>
      </c>
      <c r="I19">
        <f>(E19/F19-1)*100</f>
        <v>0</v>
      </c>
      <c r="J19">
        <f>(D19/C19-1)*100</f>
        <v>1.3333333333333419</v>
      </c>
      <c r="K19">
        <f>(G19/F19-1)*100</f>
        <v>0</v>
      </c>
    </row>
    <row r="20" spans="1:13" x14ac:dyDescent="0.25">
      <c r="A20" s="1" t="s">
        <v>10</v>
      </c>
      <c r="B20">
        <f>ROUND(Input!B19, 0)</f>
        <v>272</v>
      </c>
      <c r="C20">
        <v>272</v>
      </c>
      <c r="D20">
        <f>ROUND(Input!C19, 0)</f>
        <v>272</v>
      </c>
      <c r="E20">
        <f>ROUND(Input!D19, 0)</f>
        <v>287</v>
      </c>
      <c r="F20">
        <v>287</v>
      </c>
      <c r="G20">
        <f>ROUND(Input!E19, 0)</f>
        <v>285</v>
      </c>
      <c r="H20">
        <f>(B20/C20-1)*100</f>
        <v>0</v>
      </c>
      <c r="I20">
        <f>(E20/F20-1)*100</f>
        <v>0</v>
      </c>
      <c r="J20">
        <f>(D20/C20-1)*100</f>
        <v>0</v>
      </c>
      <c r="K20">
        <f>(G20/F20-1)*100</f>
        <v>-0.69686411149826322</v>
      </c>
    </row>
    <row r="21" spans="1:13" x14ac:dyDescent="0.25">
      <c r="A21" s="1" t="s">
        <v>11</v>
      </c>
      <c r="B21">
        <f>ROUND(Input!B20, 0)</f>
        <v>43</v>
      </c>
      <c r="C21">
        <v>44</v>
      </c>
      <c r="D21">
        <f>ROUND(Input!C20, 0)</f>
        <v>43</v>
      </c>
      <c r="E21">
        <f>ROUND(Input!D20, 0)</f>
        <v>46</v>
      </c>
      <c r="F21">
        <v>46</v>
      </c>
      <c r="G21">
        <f>ROUND(Input!E20, 0)</f>
        <v>45</v>
      </c>
      <c r="H21">
        <f>(B21/C21-1)*100</f>
        <v>-2.2727272727272707</v>
      </c>
      <c r="I21">
        <f>(E21/F21-1)*100</f>
        <v>0</v>
      </c>
      <c r="J21">
        <f>(D21/C21-1)*100</f>
        <v>-2.2727272727272707</v>
      </c>
      <c r="K21">
        <f>(G21/F21-1)*100</f>
        <v>-2.1739130434782594</v>
      </c>
    </row>
    <row r="22" spans="1:13" x14ac:dyDescent="0.25">
      <c r="A22" s="1" t="s">
        <v>12</v>
      </c>
      <c r="B22">
        <f>SUM(B16:B21)</f>
        <v>11841</v>
      </c>
      <c r="C22">
        <f t="shared" ref="C22" si="6">SUM(C16:C21)</f>
        <v>11843</v>
      </c>
      <c r="D22">
        <f>SUM(D16:D21)</f>
        <v>11853</v>
      </c>
      <c r="E22">
        <f>SUM(E16:E21)</f>
        <v>11847</v>
      </c>
      <c r="F22">
        <v>11844</v>
      </c>
      <c r="G22">
        <f>SUM(G16:G21)</f>
        <v>11781</v>
      </c>
      <c r="H22">
        <f>(B22/C22-1)*100</f>
        <v>-1.68876129359119E-2</v>
      </c>
      <c r="I22">
        <f>(E22/F22-1)*100</f>
        <v>2.5329280648422881E-2</v>
      </c>
      <c r="J22">
        <f>(D22/C22-1)*100</f>
        <v>8.4438064679548397E-2</v>
      </c>
      <c r="K22">
        <f>(G22/F22-1)*100</f>
        <v>-0.53191489361702482</v>
      </c>
    </row>
    <row r="23" spans="1:13" x14ac:dyDescent="0.25">
      <c r="A23" s="1" t="s">
        <v>13</v>
      </c>
      <c r="B23">
        <f>ROUND((B22-B16-B17)/B22, 4)</f>
        <v>8.3199999999999996E-2</v>
      </c>
      <c r="C23" s="2">
        <v>8.3199999999999996E-2</v>
      </c>
      <c r="D23" s="2">
        <f>ROUND((D22-D16-D17)/D22, 4)</f>
        <v>8.4099999999999994E-2</v>
      </c>
      <c r="E23">
        <f>ROUND((E22-E16-E17)/E22, 4)</f>
        <v>3.1699999999999999E-2</v>
      </c>
      <c r="F23" s="2">
        <v>3.1699999999999999E-2</v>
      </c>
      <c r="G23" s="2">
        <f>ROUND((G22-G16-G17)/G22, 4)</f>
        <v>3.1699999999999999E-2</v>
      </c>
      <c r="H23">
        <f>(B23/C23-1)*100</f>
        <v>0</v>
      </c>
      <c r="I23">
        <f>(E23/F23-1)*100</f>
        <v>0</v>
      </c>
      <c r="J23">
        <f>(D23/C23-1)*100</f>
        <v>1.0817307692307709</v>
      </c>
      <c r="K23">
        <f>(G23/F23-1)*100</f>
        <v>0</v>
      </c>
    </row>
    <row r="24" spans="1:13" x14ac:dyDescent="0.25">
      <c r="A24" s="1" t="s">
        <v>14</v>
      </c>
      <c r="B24" s="3">
        <f>ROUND(Input!B23,1)</f>
        <v>370</v>
      </c>
      <c r="C24" s="3">
        <v>370</v>
      </c>
      <c r="D24" s="3">
        <f>ROUND(Input!C23,1)</f>
        <v>370</v>
      </c>
      <c r="E24" s="3">
        <f>ROUND(Input!D23,1)</f>
        <v>348.6</v>
      </c>
      <c r="F24" s="3">
        <v>348.6</v>
      </c>
      <c r="G24" s="3">
        <f>ROUND(Input!E23,1)</f>
        <v>352.1</v>
      </c>
      <c r="H24">
        <f t="shared" ref="H24:H25" si="7">(B24/C24-1)*100</f>
        <v>0</v>
      </c>
      <c r="I24">
        <f t="shared" ref="I24:I25" si="8">(E24/F24-1)*100</f>
        <v>0</v>
      </c>
      <c r="J24">
        <f t="shared" ref="J24:J25" si="9">(D24/C24-1)*100</f>
        <v>0</v>
      </c>
      <c r="K24">
        <f t="shared" ref="K24:K25" si="10">(G24/F24-1)*100</f>
        <v>1.0040160642570184</v>
      </c>
    </row>
    <row r="25" spans="1:13" x14ac:dyDescent="0.25">
      <c r="A25" s="1" t="s">
        <v>15</v>
      </c>
      <c r="B25" s="7">
        <f>ROUND(B24*9.80665*LN(B22/(B22-B16-B17)),0)</f>
        <v>9023</v>
      </c>
      <c r="C25" s="7">
        <f t="shared" ref="C25:G25" si="11">ROUND(C24*9.80665*LN(C22/(C22-C16-C17)),0)</f>
        <v>9016</v>
      </c>
      <c r="D25" s="7">
        <f t="shared" si="11"/>
        <v>8983</v>
      </c>
      <c r="E25" s="7">
        <f t="shared" si="11"/>
        <v>11795</v>
      </c>
      <c r="F25" s="7">
        <f t="shared" si="11"/>
        <v>11794</v>
      </c>
      <c r="G25" s="7">
        <f t="shared" si="11"/>
        <v>11922</v>
      </c>
      <c r="H25">
        <f t="shared" si="7"/>
        <v>7.763975155279379E-2</v>
      </c>
      <c r="I25">
        <f t="shared" si="8"/>
        <v>8.4788875699404187E-3</v>
      </c>
      <c r="J25">
        <f t="shared" si="9"/>
        <v>-0.36601597160603738</v>
      </c>
      <c r="K25">
        <f t="shared" si="10"/>
        <v>1.0852976089537059</v>
      </c>
    </row>
    <row r="27" spans="1:13" x14ac:dyDescent="0.25">
      <c r="B27" s="5" t="s">
        <v>16</v>
      </c>
      <c r="C27" s="5"/>
      <c r="D27" s="5"/>
      <c r="E27" s="5" t="s">
        <v>20</v>
      </c>
      <c r="F27" s="5"/>
      <c r="G27" s="5"/>
      <c r="H27" s="5" t="s">
        <v>22</v>
      </c>
      <c r="I27" s="5"/>
      <c r="J27" s="5" t="s">
        <v>21</v>
      </c>
      <c r="K27" s="5"/>
    </row>
    <row r="28" spans="1:13" x14ac:dyDescent="0.25">
      <c r="B28" s="1" t="s">
        <v>17</v>
      </c>
      <c r="C28" s="1" t="s">
        <v>18</v>
      </c>
      <c r="D28" s="1" t="s">
        <v>19</v>
      </c>
      <c r="E28" s="1" t="s">
        <v>17</v>
      </c>
      <c r="F28" s="1" t="s">
        <v>18</v>
      </c>
      <c r="G28" s="1" t="s">
        <v>19</v>
      </c>
      <c r="H28" s="1" t="s">
        <v>4</v>
      </c>
      <c r="I28" s="1" t="s">
        <v>5</v>
      </c>
      <c r="J28" s="1" t="s">
        <v>4</v>
      </c>
      <c r="K28" s="1" t="s">
        <v>5</v>
      </c>
    </row>
    <row r="29" spans="1:13" x14ac:dyDescent="0.25">
      <c r="A29" s="1" t="s">
        <v>6</v>
      </c>
      <c r="B29">
        <f>ROUND(Input!B28, 0)</f>
        <v>33402</v>
      </c>
      <c r="C29">
        <v>33402</v>
      </c>
      <c r="D29">
        <f>ROUND(Input!C28, 0)</f>
        <v>33402</v>
      </c>
      <c r="E29">
        <f>ROUND(Input!D28, 0)</f>
        <v>33273</v>
      </c>
      <c r="F29">
        <v>33273</v>
      </c>
      <c r="G29">
        <f>ROUND(Input!E28, 0)</f>
        <v>33068</v>
      </c>
      <c r="H29">
        <f>(B29/C29-1)*100</f>
        <v>0</v>
      </c>
      <c r="I29">
        <f>(E29/F29-1)*100</f>
        <v>0</v>
      </c>
      <c r="J29">
        <f>(D29/C29-1)*100</f>
        <v>0</v>
      </c>
      <c r="K29">
        <f>(G29/F29-1)*100</f>
        <v>-0.61611516845490044</v>
      </c>
      <c r="M29">
        <f>F29/C29</f>
        <v>0.99613795581102926</v>
      </c>
    </row>
    <row r="30" spans="1:13" x14ac:dyDescent="0.25">
      <c r="A30" s="1" t="s">
        <v>7</v>
      </c>
      <c r="E30">
        <f>ROUND(Input!D29, 0)</f>
        <v>2021</v>
      </c>
      <c r="F30">
        <v>2021</v>
      </c>
      <c r="G30">
        <f>ROUND(Input!E29, 0)</f>
        <v>2034</v>
      </c>
      <c r="I30">
        <f>(E30/F30-1)*100</f>
        <v>0</v>
      </c>
      <c r="K30">
        <f>(G30/F30-1)*100</f>
        <v>0.643245917862445</v>
      </c>
    </row>
    <row r="31" spans="1:13" x14ac:dyDescent="0.25">
      <c r="A31" s="1" t="s">
        <v>8</v>
      </c>
      <c r="B31">
        <f>ROUND(Input!B30, 0)</f>
        <v>1372</v>
      </c>
      <c r="C31">
        <v>1373</v>
      </c>
      <c r="D31">
        <f>ROUND(Input!C30, 0)</f>
        <v>1374</v>
      </c>
      <c r="H31">
        <f>(B31/C31-1)*100</f>
        <v>-7.2833211944645093E-2</v>
      </c>
      <c r="J31">
        <f>(D31/C31-1)*100</f>
        <v>7.2833211944645093E-2</v>
      </c>
    </row>
    <row r="32" spans="1:13" x14ac:dyDescent="0.25">
      <c r="A32" s="1" t="s">
        <v>9</v>
      </c>
      <c r="B32">
        <f>ROUND(Input!B31, 0)</f>
        <v>143</v>
      </c>
      <c r="C32">
        <v>143</v>
      </c>
      <c r="D32">
        <f>ROUND(Input!C31, 0)</f>
        <v>143</v>
      </c>
      <c r="E32">
        <f>ROUND(Input!D31, 0)</f>
        <v>43</v>
      </c>
      <c r="F32">
        <v>43</v>
      </c>
      <c r="G32">
        <f>ROUND(Input!E31, 0)</f>
        <v>43</v>
      </c>
      <c r="H32">
        <f>(B32/C32-1)*100</f>
        <v>0</v>
      </c>
      <c r="I32">
        <f>(E32/F32-1)*100</f>
        <v>0</v>
      </c>
      <c r="J32">
        <f>(D32/C32-1)*100</f>
        <v>0</v>
      </c>
      <c r="K32">
        <f>(G32/F32-1)*100</f>
        <v>0</v>
      </c>
    </row>
    <row r="33" spans="1:11" x14ac:dyDescent="0.25">
      <c r="A33" s="1" t="s">
        <v>10</v>
      </c>
      <c r="B33">
        <f>ROUND(Input!B32, 0)</f>
        <v>878</v>
      </c>
      <c r="C33">
        <v>878</v>
      </c>
      <c r="D33">
        <f>ROUND(Input!C32, 0)</f>
        <v>878</v>
      </c>
      <c r="E33">
        <f>ROUND(Input!D32, 0)</f>
        <v>927</v>
      </c>
      <c r="F33">
        <v>927</v>
      </c>
      <c r="G33">
        <f>ROUND(Input!E32, 0)</f>
        <v>921</v>
      </c>
      <c r="H33">
        <f>(B33/C33-1)*100</f>
        <v>0</v>
      </c>
      <c r="I33">
        <f>(E33/F33-1)*100</f>
        <v>0</v>
      </c>
      <c r="J33">
        <f>(D33/C33-1)*100</f>
        <v>0</v>
      </c>
      <c r="K33">
        <f>(G33/F33-1)*100</f>
        <v>-0.64724919093851474</v>
      </c>
    </row>
    <row r="34" spans="1:11" x14ac:dyDescent="0.25">
      <c r="A34" s="1" t="s">
        <v>11</v>
      </c>
      <c r="B34">
        <f>ROUND(Input!B33, 0)</f>
        <v>134</v>
      </c>
      <c r="C34">
        <v>134</v>
      </c>
      <c r="D34">
        <f>ROUND(Input!C33, 0)</f>
        <v>134</v>
      </c>
      <c r="E34">
        <f>ROUND(Input!D33, 0)</f>
        <v>141</v>
      </c>
      <c r="F34">
        <v>141</v>
      </c>
      <c r="G34">
        <f>ROUND(Input!E33, 0)</f>
        <v>140</v>
      </c>
      <c r="H34">
        <f>(B34/C34-1)*100</f>
        <v>0</v>
      </c>
      <c r="I34">
        <f>(E34/F34-1)*100</f>
        <v>0</v>
      </c>
      <c r="J34">
        <f>(D34/C34-1)*100</f>
        <v>0</v>
      </c>
      <c r="K34">
        <f>(G34/F34-1)*100</f>
        <v>-0.70921985815602939</v>
      </c>
    </row>
    <row r="35" spans="1:11" x14ac:dyDescent="0.25">
      <c r="A35" s="1" t="s">
        <v>12</v>
      </c>
      <c r="B35">
        <f>SUM(B29:B34)</f>
        <v>35929</v>
      </c>
      <c r="C35">
        <f t="shared" ref="C35:E35" si="12">SUM(C29:C34)</f>
        <v>35930</v>
      </c>
      <c r="D35">
        <f>ROUND(Input!C34, 0)</f>
        <v>35931</v>
      </c>
      <c r="E35">
        <f>SUM(E29:E34)</f>
        <v>36405</v>
      </c>
      <c r="F35">
        <f t="shared" ref="F35" si="13">SUM(F29:F34)</f>
        <v>36405</v>
      </c>
      <c r="G35">
        <f>SUM(G29:G34)</f>
        <v>36206</v>
      </c>
      <c r="H35">
        <f>(B35/C35-1)*100</f>
        <v>-2.7831895352048441E-3</v>
      </c>
      <c r="I35">
        <f>(E35/F35-1)*100</f>
        <v>0</v>
      </c>
      <c r="J35">
        <f>(D35/C35-1)*100</f>
        <v>2.7831895352159464E-3</v>
      </c>
      <c r="K35">
        <f>(G35/F35-1)*100</f>
        <v>-0.54662821041066012</v>
      </c>
    </row>
    <row r="36" spans="1:11" x14ac:dyDescent="0.25">
      <c r="A36" s="1" t="s">
        <v>13</v>
      </c>
      <c r="B36">
        <f>ROUND((B35-B29-B30)/B35, 3)</f>
        <v>7.0000000000000007E-2</v>
      </c>
      <c r="C36" s="6">
        <v>7.0000000000000007E-2</v>
      </c>
      <c r="D36" s="6">
        <f>ROUND(Input!C35,4)</f>
        <v>7.0400000000000004E-2</v>
      </c>
      <c r="E36" s="2">
        <f>ROUND((E35-E29-E30)/E35, 4)</f>
        <v>3.0499999999999999E-2</v>
      </c>
      <c r="F36" s="2">
        <v>3.0499999999999999E-2</v>
      </c>
      <c r="G36" s="2">
        <f>ROUND((G35-G29-G30)/G35, 3)</f>
        <v>0.03</v>
      </c>
      <c r="H36">
        <f>(B36/C36-1)*100</f>
        <v>0</v>
      </c>
      <c r="I36">
        <f>(E36/F36-1)*100</f>
        <v>0</v>
      </c>
      <c r="J36">
        <f>(D36/C36-1)*100</f>
        <v>0.57142857142857828</v>
      </c>
      <c r="K36">
        <f>(G36/F36-1)*100</f>
        <v>-1.6393442622950838</v>
      </c>
    </row>
    <row r="37" spans="1:11" x14ac:dyDescent="0.25">
      <c r="A37" s="1" t="s">
        <v>14</v>
      </c>
      <c r="B37" s="3">
        <f>ROUND(Input!B36,1)</f>
        <v>370</v>
      </c>
      <c r="C37" s="3">
        <v>370</v>
      </c>
      <c r="D37" s="3">
        <f>ROUND(Input!C36,1)</f>
        <v>370</v>
      </c>
      <c r="E37" s="3">
        <f>ROUND(Input!D36,1)</f>
        <v>348.6</v>
      </c>
      <c r="F37" s="3">
        <v>348.6</v>
      </c>
      <c r="G37" s="3">
        <f>ROUND(Input!E36,1)</f>
        <v>352.1</v>
      </c>
      <c r="H37">
        <f t="shared" ref="H37:H38" si="14">(B37/C37-1)*100</f>
        <v>0</v>
      </c>
      <c r="I37">
        <f t="shared" ref="I37:I38" si="15">(E37/F37-1)*100</f>
        <v>0</v>
      </c>
      <c r="J37">
        <f>(D37/C37-1)*100</f>
        <v>0</v>
      </c>
      <c r="K37">
        <f>(G37/F37-1)*100</f>
        <v>1.0040160642570184</v>
      </c>
    </row>
    <row r="38" spans="1:11" x14ac:dyDescent="0.25">
      <c r="A38" s="1" t="s">
        <v>15</v>
      </c>
      <c r="B38" s="7">
        <f>ROUND(B37*9.80665*LN(B35/(B35-B29-B30)),0)</f>
        <v>9632</v>
      </c>
      <c r="C38" s="7">
        <f t="shared" ref="C38:G38" si="16">ROUND(C37*9.80665*LN(C35/(C35-C29-C30)),0)</f>
        <v>9630</v>
      </c>
      <c r="D38" s="7">
        <f t="shared" si="16"/>
        <v>9629</v>
      </c>
      <c r="E38" s="7">
        <f t="shared" si="16"/>
        <v>11929</v>
      </c>
      <c r="F38" s="7">
        <f t="shared" si="16"/>
        <v>11929</v>
      </c>
      <c r="G38" s="7">
        <f t="shared" si="16"/>
        <v>12052</v>
      </c>
      <c r="H38">
        <f t="shared" si="14"/>
        <v>2.0768431983375635E-2</v>
      </c>
      <c r="I38">
        <f t="shared" si="15"/>
        <v>0</v>
      </c>
      <c r="J38">
        <f>(D38/C38-1)*100</f>
        <v>-1.0384215991687817E-2</v>
      </c>
      <c r="K38">
        <f>(G38/F38-1)*100</f>
        <v>1.031100679017527</v>
      </c>
    </row>
  </sheetData>
  <mergeCells count="12">
    <mergeCell ref="B27:D27"/>
    <mergeCell ref="E27:G27"/>
    <mergeCell ref="H27:I27"/>
    <mergeCell ref="J27:K27"/>
    <mergeCell ref="B1:D1"/>
    <mergeCell ref="E1:G1"/>
    <mergeCell ref="H1:I1"/>
    <mergeCell ref="J1:K1"/>
    <mergeCell ref="B14:D14"/>
    <mergeCell ref="E14:G14"/>
    <mergeCell ref="H14:I14"/>
    <mergeCell ref="J14:K14"/>
  </mergeCells>
  <conditionalFormatting sqref="E3:E10">
    <cfRule type="expression" dxfId="11" priority="11">
      <formula>E3=F3</formula>
    </cfRule>
    <cfRule type="expression" dxfId="10" priority="12">
      <formula>E3&lt;&gt;F3</formula>
    </cfRule>
  </conditionalFormatting>
  <conditionalFormatting sqref="B3:B10">
    <cfRule type="expression" dxfId="9" priority="9">
      <formula>B3=C3</formula>
    </cfRule>
    <cfRule type="expression" dxfId="8" priority="10">
      <formula>B3&lt;&gt;C3</formula>
    </cfRule>
  </conditionalFormatting>
  <conditionalFormatting sqref="B16:B23">
    <cfRule type="expression" dxfId="7" priority="7">
      <formula>B16=C16</formula>
    </cfRule>
    <cfRule type="expression" dxfId="6" priority="8">
      <formula>B16&lt;&gt;C16</formula>
    </cfRule>
  </conditionalFormatting>
  <conditionalFormatting sqref="E16:E23">
    <cfRule type="expression" dxfId="5" priority="5">
      <formula>E16=F16</formula>
    </cfRule>
    <cfRule type="expression" dxfId="4" priority="6">
      <formula>E16&lt;&gt;F16</formula>
    </cfRule>
  </conditionalFormatting>
  <conditionalFormatting sqref="B29:B36">
    <cfRule type="expression" dxfId="3" priority="3">
      <formula>B29=C29</formula>
    </cfRule>
    <cfRule type="expression" dxfId="2" priority="4">
      <formula>B29&lt;&gt;C29</formula>
    </cfRule>
  </conditionalFormatting>
  <conditionalFormatting sqref="E29:E36">
    <cfRule type="expression" dxfId="1" priority="1">
      <formula>E29=F29</formula>
    </cfRule>
    <cfRule type="expression" dxfId="0" priority="2">
      <formula>E29&lt;&gt;F29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1772-1259-4BBB-B13D-BE44E48052B5}">
  <dimension ref="A1:N41"/>
  <sheetViews>
    <sheetView tabSelected="1" topLeftCell="A17" workbookViewId="0">
      <selection activeCell="M33" sqref="M33"/>
    </sheetView>
  </sheetViews>
  <sheetFormatPr defaultRowHeight="15" x14ac:dyDescent="0.25"/>
  <cols>
    <col min="1" max="1" width="22" style="8" bestFit="1" customWidth="1"/>
    <col min="3" max="4" width="7" bestFit="1" customWidth="1"/>
    <col min="5" max="5" width="9.140625" style="9" bestFit="1" customWidth="1"/>
    <col min="7" max="8" width="7" bestFit="1" customWidth="1"/>
  </cols>
  <sheetData>
    <row r="1" spans="1:14" x14ac:dyDescent="0.25">
      <c r="A1" s="8" t="s">
        <v>25</v>
      </c>
      <c r="C1" s="15" t="s">
        <v>16</v>
      </c>
      <c r="D1" s="15"/>
      <c r="E1" s="15"/>
      <c r="F1" s="4"/>
      <c r="G1" s="15" t="s">
        <v>20</v>
      </c>
      <c r="H1" s="15"/>
      <c r="I1" s="15"/>
    </row>
    <row r="2" spans="1:14" x14ac:dyDescent="0.25">
      <c r="C2" s="16" t="s">
        <v>18</v>
      </c>
      <c r="D2" s="16" t="s">
        <v>19</v>
      </c>
      <c r="E2" s="16" t="s">
        <v>23</v>
      </c>
      <c r="F2" s="17"/>
      <c r="G2" s="16" t="s">
        <v>18</v>
      </c>
      <c r="H2" s="16" t="s">
        <v>19</v>
      </c>
      <c r="I2" s="16" t="s">
        <v>23</v>
      </c>
    </row>
    <row r="3" spans="1:14" x14ac:dyDescent="0.25">
      <c r="A3" s="8" t="s">
        <v>6</v>
      </c>
      <c r="C3" s="4">
        <f>'Comparison Rounded Sum and MR'!C3</f>
        <v>8350</v>
      </c>
      <c r="D3" s="4">
        <f>'Comparison Rounded Sum and MR'!D3</f>
        <v>8350</v>
      </c>
      <c r="E3" s="12">
        <f>(D3/C3-1)*100</f>
        <v>0</v>
      </c>
      <c r="F3" s="4"/>
      <c r="G3" s="4">
        <f>'Comparison Rounded Sum and MR'!F3</f>
        <v>8318</v>
      </c>
      <c r="H3" s="4">
        <f>'Comparison Rounded Sum and MR'!G3</f>
        <v>8267</v>
      </c>
      <c r="I3" s="12">
        <f>(H3/G3-1)*100</f>
        <v>-0.61312815580668589</v>
      </c>
      <c r="K3">
        <f>G3-0.01*G4</f>
        <v>8312.9500000000007</v>
      </c>
      <c r="M3">
        <f>G3/1.01/300</f>
        <v>27.452145214521455</v>
      </c>
      <c r="N3">
        <f>M3*3628.55</f>
        <v>99611.481518151835</v>
      </c>
    </row>
    <row r="4" spans="1:14" x14ac:dyDescent="0.25">
      <c r="A4" s="8" t="s">
        <v>7</v>
      </c>
      <c r="C4" s="4" t="s">
        <v>24</v>
      </c>
      <c r="D4" s="4" t="s">
        <v>24</v>
      </c>
      <c r="E4" s="12" t="s">
        <v>24</v>
      </c>
      <c r="F4" s="4"/>
      <c r="G4" s="4">
        <f>'Comparison Rounded Sum and MR'!F4</f>
        <v>505</v>
      </c>
      <c r="H4" s="4">
        <f>'Comparison Rounded Sum and MR'!G4</f>
        <v>508</v>
      </c>
      <c r="I4" s="12">
        <f>(H4/G4-1)*100</f>
        <v>0.59405940594059459</v>
      </c>
      <c r="K4">
        <f>K3/1.01/300</f>
        <v>27.435478547854789</v>
      </c>
      <c r="N4">
        <f>K4*3628.55</f>
        <v>99551.005684818505</v>
      </c>
    </row>
    <row r="5" spans="1:14" x14ac:dyDescent="0.25">
      <c r="A5" s="8" t="s">
        <v>8</v>
      </c>
      <c r="C5" s="4">
        <f>'Comparison Rounded Sum and MR'!C5</f>
        <v>415</v>
      </c>
      <c r="D5" s="4">
        <f>'Comparison Rounded Sum and MR'!D5</f>
        <v>426</v>
      </c>
      <c r="E5" s="12">
        <f t="shared" ref="E5:E13" si="0">(D5/C5-1)*100</f>
        <v>2.6506024096385472</v>
      </c>
      <c r="F5" s="4"/>
      <c r="G5" s="4" t="s">
        <v>24</v>
      </c>
      <c r="H5" s="4" t="s">
        <v>24</v>
      </c>
      <c r="I5" s="12" t="s">
        <v>24</v>
      </c>
    </row>
    <row r="6" spans="1:14" x14ac:dyDescent="0.25">
      <c r="A6" s="8" t="s">
        <v>9</v>
      </c>
      <c r="C6" s="4">
        <f>'Comparison Rounded Sum and MR'!C6</f>
        <v>151</v>
      </c>
      <c r="D6" s="4">
        <f>'Comparison Rounded Sum and MR'!D6</f>
        <v>155</v>
      </c>
      <c r="E6" s="12">
        <f t="shared" si="0"/>
        <v>2.6490066225165476</v>
      </c>
      <c r="F6" s="4"/>
      <c r="G6" s="4">
        <f>'Comparison Rounded Sum and MR'!F6</f>
        <v>43</v>
      </c>
      <c r="H6" s="4">
        <f>'Comparison Rounded Sum and MR'!G6</f>
        <v>43</v>
      </c>
      <c r="I6" s="12">
        <f>(H6/G6-1)*100</f>
        <v>0</v>
      </c>
      <c r="K6">
        <f>100000/(C3/1.01/300)</f>
        <v>3628.7425149700598</v>
      </c>
    </row>
    <row r="7" spans="1:14" x14ac:dyDescent="0.25">
      <c r="A7" s="8" t="s">
        <v>10</v>
      </c>
      <c r="C7" s="4">
        <f>'Comparison Rounded Sum and MR'!C7</f>
        <v>207</v>
      </c>
      <c r="D7" s="4">
        <f>'Comparison Rounded Sum and MR'!D7</f>
        <v>207</v>
      </c>
      <c r="E7" s="12">
        <f t="shared" si="0"/>
        <v>0</v>
      </c>
      <c r="F7" s="4"/>
      <c r="G7" s="4">
        <f>'Comparison Rounded Sum and MR'!F7</f>
        <v>219</v>
      </c>
      <c r="H7" s="4">
        <f>'Comparison Rounded Sum and MR'!G7</f>
        <v>217</v>
      </c>
      <c r="I7" s="12">
        <f>(H7/G7-1)*100</f>
        <v>-0.91324200913242004</v>
      </c>
    </row>
    <row r="8" spans="1:14" x14ac:dyDescent="0.25">
      <c r="A8" s="8" t="s">
        <v>11</v>
      </c>
      <c r="C8" s="4">
        <f>'Comparison Rounded Sum and MR'!C8</f>
        <v>33</v>
      </c>
      <c r="D8" s="4">
        <f>'Comparison Rounded Sum and MR'!D8</f>
        <v>33</v>
      </c>
      <c r="E8" s="12">
        <f t="shared" si="0"/>
        <v>0</v>
      </c>
      <c r="F8" s="4"/>
      <c r="G8" s="4">
        <f>'Comparison Rounded Sum and MR'!F8</f>
        <v>35</v>
      </c>
      <c r="H8" s="4">
        <f>'Comparison Rounded Sum and MR'!G8</f>
        <v>35</v>
      </c>
      <c r="I8" s="12">
        <f>(H8/G8-1)*100</f>
        <v>0</v>
      </c>
    </row>
    <row r="9" spans="1:14" x14ac:dyDescent="0.25">
      <c r="A9" s="8" t="s">
        <v>12</v>
      </c>
      <c r="C9" s="4">
        <f>'Comparison Rounded Sum and MR'!C9</f>
        <v>9156</v>
      </c>
      <c r="D9" s="4">
        <f>'Comparison Rounded Sum and MR'!D9</f>
        <v>9171</v>
      </c>
      <c r="E9" s="12">
        <f t="shared" si="0"/>
        <v>0.16382699868937589</v>
      </c>
      <c r="F9" s="4"/>
      <c r="G9" s="4">
        <f>'Comparison Rounded Sum and MR'!F9</f>
        <v>9120</v>
      </c>
      <c r="H9" s="4">
        <f>'Comparison Rounded Sum and MR'!G9</f>
        <v>9070</v>
      </c>
      <c r="I9" s="12">
        <f>(H9/G9-1)*100</f>
        <v>-0.5482456140350922</v>
      </c>
    </row>
    <row r="10" spans="1:14" x14ac:dyDescent="0.25">
      <c r="C10" s="4"/>
      <c r="D10" s="4"/>
      <c r="E10" s="12"/>
      <c r="F10" s="4"/>
      <c r="G10" s="4"/>
      <c r="H10" s="4"/>
      <c r="I10" s="12"/>
    </row>
    <row r="11" spans="1:14" x14ac:dyDescent="0.25">
      <c r="A11" s="8" t="s">
        <v>13</v>
      </c>
      <c r="C11" s="10">
        <f>'Comparison Rounded Sum and MR'!C10</f>
        <v>8.7999999999999995E-2</v>
      </c>
      <c r="D11" s="10">
        <f>'Comparison Rounded Sum and MR'!D10</f>
        <v>8.9499999999999996E-2</v>
      </c>
      <c r="E11" s="12">
        <f t="shared" si="0"/>
        <v>1.7045454545454586</v>
      </c>
      <c r="F11" s="4"/>
      <c r="G11" s="4">
        <f>'Comparison Rounded Sum and MR'!F10</f>
        <v>3.2599999999999997E-2</v>
      </c>
      <c r="H11" s="4">
        <f>'Comparison Rounded Sum and MR'!G10</f>
        <v>3.2500000000000001E-2</v>
      </c>
      <c r="I11" s="12">
        <f>(H11/G11-1)*100</f>
        <v>-0.30674846625765584</v>
      </c>
    </row>
    <row r="12" spans="1:14" x14ac:dyDescent="0.25">
      <c r="A12" s="8" t="s">
        <v>14</v>
      </c>
      <c r="C12" s="14">
        <f>'Comparison Rounded Sum and MR'!C11</f>
        <v>370</v>
      </c>
      <c r="D12" s="13">
        <f>'Comparison Rounded Sum and MR'!D11</f>
        <v>370</v>
      </c>
      <c r="E12" s="12">
        <f t="shared" si="0"/>
        <v>0</v>
      </c>
      <c r="F12" s="4"/>
      <c r="G12" s="4">
        <f>'Comparison Rounded Sum and MR'!F11</f>
        <v>348.6</v>
      </c>
      <c r="H12" s="4">
        <f>'Comparison Rounded Sum and MR'!G11</f>
        <v>352.1</v>
      </c>
      <c r="I12" s="12">
        <f>(H12/G12-1)*100</f>
        <v>1.0040160642570184</v>
      </c>
    </row>
    <row r="13" spans="1:14" x14ac:dyDescent="0.25">
      <c r="A13" s="8" t="s">
        <v>15</v>
      </c>
      <c r="C13" s="19">
        <f>'Comparison Rounded Sum and MR'!C12</f>
        <v>8817</v>
      </c>
      <c r="D13" s="18">
        <f>'Comparison Rounded Sum and MR'!D12</f>
        <v>8756</v>
      </c>
      <c r="E13" s="12">
        <f t="shared" si="0"/>
        <v>-0.69184529885448764</v>
      </c>
      <c r="F13" s="4"/>
      <c r="G13" s="18">
        <f>'Comparison Rounded Sum and MR'!F12</f>
        <v>11707</v>
      </c>
      <c r="H13" s="4">
        <f>'Comparison Rounded Sum and MR'!G12</f>
        <v>11829</v>
      </c>
      <c r="I13" s="12">
        <f>(H13/G13-1)*100</f>
        <v>1.042111557188008</v>
      </c>
    </row>
    <row r="15" spans="1:14" x14ac:dyDescent="0.25">
      <c r="A15" s="8" t="s">
        <v>26</v>
      </c>
      <c r="C15" s="15" t="s">
        <v>16</v>
      </c>
      <c r="D15" s="15"/>
      <c r="E15" s="15"/>
      <c r="F15" s="4"/>
      <c r="G15" s="15" t="s">
        <v>20</v>
      </c>
      <c r="H15" s="15"/>
      <c r="I15" s="15"/>
    </row>
    <row r="16" spans="1:14" x14ac:dyDescent="0.25">
      <c r="C16" s="16" t="s">
        <v>18</v>
      </c>
      <c r="D16" s="16" t="s">
        <v>19</v>
      </c>
      <c r="E16" s="16" t="s">
        <v>23</v>
      </c>
      <c r="F16" s="17"/>
      <c r="G16" s="16" t="s">
        <v>18</v>
      </c>
      <c r="H16" s="16" t="s">
        <v>19</v>
      </c>
      <c r="I16" s="16" t="s">
        <v>23</v>
      </c>
    </row>
    <row r="17" spans="1:9" x14ac:dyDescent="0.25">
      <c r="A17" s="8" t="s">
        <v>6</v>
      </c>
      <c r="C17" s="4">
        <f>'Comparison Rounded Sum and MR'!C16</f>
        <v>10856</v>
      </c>
      <c r="D17" s="4">
        <f>'Comparison Rounded Sum and MR'!D16</f>
        <v>10856</v>
      </c>
      <c r="E17" s="12">
        <f>(D17/C17-1)*100</f>
        <v>0</v>
      </c>
      <c r="F17" s="4"/>
      <c r="G17" s="4">
        <f>'Comparison Rounded Sum and MR'!F16</f>
        <v>10812</v>
      </c>
      <c r="H17" s="4">
        <f>'Comparison Rounded Sum and MR'!G16</f>
        <v>10747</v>
      </c>
      <c r="I17" s="12">
        <f>(H17/G17-1)*100</f>
        <v>-0.60118386977432436</v>
      </c>
    </row>
    <row r="18" spans="1:9" x14ac:dyDescent="0.25">
      <c r="A18" s="8" t="s">
        <v>7</v>
      </c>
      <c r="C18" s="4" t="s">
        <v>24</v>
      </c>
      <c r="D18" s="4" t="s">
        <v>24</v>
      </c>
      <c r="E18" s="12" t="s">
        <v>24</v>
      </c>
      <c r="F18" s="4"/>
      <c r="G18" s="4">
        <f>'Comparison Rounded Sum and MR'!F17</f>
        <v>656</v>
      </c>
      <c r="H18" s="4">
        <f>'Comparison Rounded Sum and MR'!G17</f>
        <v>661</v>
      </c>
      <c r="I18" s="12">
        <f>(H18/G18-1)*100</f>
        <v>0.76219512195121464</v>
      </c>
    </row>
    <row r="19" spans="1:9" x14ac:dyDescent="0.25">
      <c r="A19" s="8" t="s">
        <v>8</v>
      </c>
      <c r="C19" s="4">
        <f>'Comparison Rounded Sum and MR'!C18</f>
        <v>521</v>
      </c>
      <c r="D19" s="4">
        <f>'Comparison Rounded Sum and MR'!D18</f>
        <v>530</v>
      </c>
      <c r="E19" s="12">
        <f t="shared" ref="E19:E26" si="1">(D19/C19-1)*100</f>
        <v>1.7274472168905985</v>
      </c>
      <c r="F19" s="4"/>
      <c r="G19" s="4" t="s">
        <v>24</v>
      </c>
      <c r="H19" s="4" t="s">
        <v>24</v>
      </c>
      <c r="I19" s="12" t="s">
        <v>24</v>
      </c>
    </row>
    <row r="20" spans="1:9" x14ac:dyDescent="0.25">
      <c r="A20" s="8" t="s">
        <v>9</v>
      </c>
      <c r="C20" s="4">
        <f>'Comparison Rounded Sum and MR'!C19</f>
        <v>150</v>
      </c>
      <c r="D20" s="4">
        <f>'Comparison Rounded Sum and MR'!D19</f>
        <v>152</v>
      </c>
      <c r="E20" s="12">
        <f t="shared" si="1"/>
        <v>1.3333333333333419</v>
      </c>
      <c r="F20" s="4"/>
      <c r="G20" s="4">
        <f>'Comparison Rounded Sum and MR'!F19</f>
        <v>43</v>
      </c>
      <c r="H20" s="4">
        <f>'Comparison Rounded Sum and MR'!G19</f>
        <v>43</v>
      </c>
      <c r="I20" s="12">
        <f>(H20/G20-1)*100</f>
        <v>0</v>
      </c>
    </row>
    <row r="21" spans="1:9" x14ac:dyDescent="0.25">
      <c r="A21" s="8" t="s">
        <v>10</v>
      </c>
      <c r="C21" s="4">
        <f>'Comparison Rounded Sum and MR'!C20</f>
        <v>272</v>
      </c>
      <c r="D21" s="4">
        <f>'Comparison Rounded Sum and MR'!D20</f>
        <v>272</v>
      </c>
      <c r="E21" s="12">
        <f t="shared" si="1"/>
        <v>0</v>
      </c>
      <c r="F21" s="4"/>
      <c r="G21" s="4">
        <f>'Comparison Rounded Sum and MR'!F20</f>
        <v>287</v>
      </c>
      <c r="H21" s="4">
        <f>'Comparison Rounded Sum and MR'!G20</f>
        <v>285</v>
      </c>
      <c r="I21" s="12">
        <f>(H21/G21-1)*100</f>
        <v>-0.69686411149826322</v>
      </c>
    </row>
    <row r="22" spans="1:9" x14ac:dyDescent="0.25">
      <c r="A22" s="8" t="s">
        <v>11</v>
      </c>
      <c r="C22" s="4">
        <f>'Comparison Rounded Sum and MR'!C21</f>
        <v>44</v>
      </c>
      <c r="D22" s="4">
        <f>'Comparison Rounded Sum and MR'!D21</f>
        <v>43</v>
      </c>
      <c r="E22" s="12">
        <f t="shared" si="1"/>
        <v>-2.2727272727272707</v>
      </c>
      <c r="F22" s="4"/>
      <c r="G22" s="4">
        <f>'Comparison Rounded Sum and MR'!F21</f>
        <v>46</v>
      </c>
      <c r="H22" s="4">
        <f>'Comparison Rounded Sum and MR'!G21</f>
        <v>45</v>
      </c>
      <c r="I22" s="12">
        <f>(H22/G22-1)*100</f>
        <v>-2.1739130434782594</v>
      </c>
    </row>
    <row r="23" spans="1:9" x14ac:dyDescent="0.25">
      <c r="A23" s="8" t="s">
        <v>12</v>
      </c>
      <c r="C23" s="4">
        <f>'Comparison Rounded Sum and MR'!C22</f>
        <v>11843</v>
      </c>
      <c r="D23" s="4">
        <f>'Comparison Rounded Sum and MR'!D22</f>
        <v>11853</v>
      </c>
      <c r="E23" s="12">
        <f t="shared" si="1"/>
        <v>8.4438064679548397E-2</v>
      </c>
      <c r="F23" s="4"/>
      <c r="G23" s="4">
        <f>'Comparison Rounded Sum and MR'!F22</f>
        <v>11844</v>
      </c>
      <c r="H23" s="4">
        <f>'Comparison Rounded Sum and MR'!G22</f>
        <v>11781</v>
      </c>
      <c r="I23" s="12">
        <f>(H23/G23-1)*100</f>
        <v>-0.53191489361702482</v>
      </c>
    </row>
    <row r="24" spans="1:9" x14ac:dyDescent="0.25">
      <c r="C24" s="4"/>
      <c r="D24" s="4"/>
      <c r="E24" s="12"/>
      <c r="F24" s="4"/>
      <c r="G24" s="4"/>
      <c r="H24" s="4"/>
      <c r="I24" s="12"/>
    </row>
    <row r="25" spans="1:9" x14ac:dyDescent="0.25">
      <c r="A25" s="8" t="s">
        <v>13</v>
      </c>
      <c r="C25" s="4">
        <f>'Comparison Rounded Sum and MR'!C23</f>
        <v>8.3199999999999996E-2</v>
      </c>
      <c r="D25" s="4">
        <f>'Comparison Rounded Sum and MR'!D23</f>
        <v>8.4099999999999994E-2</v>
      </c>
      <c r="E25" s="12">
        <f t="shared" si="1"/>
        <v>1.0817307692307709</v>
      </c>
      <c r="F25" s="4"/>
      <c r="G25" s="4">
        <f>'Comparison Rounded Sum and MR'!F23</f>
        <v>3.1699999999999999E-2</v>
      </c>
      <c r="H25" s="4">
        <f>'Comparison Rounded Sum and MR'!G23</f>
        <v>3.1699999999999999E-2</v>
      </c>
      <c r="I25" s="12">
        <f>(H25/G25-1)*100</f>
        <v>0</v>
      </c>
    </row>
    <row r="26" spans="1:9" x14ac:dyDescent="0.25">
      <c r="A26" s="8" t="s">
        <v>14</v>
      </c>
      <c r="C26" s="13">
        <f>'Comparison Rounded Sum and MR'!C24</f>
        <v>370</v>
      </c>
      <c r="D26" s="13">
        <f>'Comparison Rounded Sum and MR'!D24</f>
        <v>370</v>
      </c>
      <c r="E26" s="12">
        <f t="shared" si="1"/>
        <v>0</v>
      </c>
      <c r="F26" s="4"/>
      <c r="G26" s="4">
        <f>'Comparison Rounded Sum and MR'!F24</f>
        <v>348.6</v>
      </c>
      <c r="H26" s="4">
        <f>'Comparison Rounded Sum and MR'!G24</f>
        <v>352.1</v>
      </c>
      <c r="I26" s="12">
        <f>(H26/G26-1)*100</f>
        <v>1.0040160642570184</v>
      </c>
    </row>
    <row r="27" spans="1:9" x14ac:dyDescent="0.25">
      <c r="A27" s="8" t="s">
        <v>15</v>
      </c>
      <c r="C27" s="18">
        <f>'Comparison Rounded Sum and MR'!C25</f>
        <v>9016</v>
      </c>
      <c r="D27" s="18">
        <f>'Comparison Rounded Sum and MR'!D25</f>
        <v>8983</v>
      </c>
      <c r="E27" s="12">
        <f t="shared" ref="E27" si="2">(D27/C27-1)*100</f>
        <v>-0.36601597160603738</v>
      </c>
      <c r="F27" s="4"/>
      <c r="G27" s="4">
        <f>'Comparison Rounded Sum and MR'!F25</f>
        <v>11794</v>
      </c>
      <c r="H27" s="4">
        <f>'Comparison Rounded Sum and MR'!G25</f>
        <v>11922</v>
      </c>
      <c r="I27" s="12">
        <f>(H27/G27-1)*100</f>
        <v>1.0852976089537059</v>
      </c>
    </row>
    <row r="29" spans="1:9" x14ac:dyDescent="0.25">
      <c r="A29" s="8" t="s">
        <v>27</v>
      </c>
      <c r="C29" s="15" t="s">
        <v>16</v>
      </c>
      <c r="D29" s="15"/>
      <c r="E29" s="15"/>
      <c r="F29" s="4"/>
      <c r="G29" s="15" t="s">
        <v>20</v>
      </c>
      <c r="H29" s="15"/>
      <c r="I29" s="15"/>
    </row>
    <row r="30" spans="1:9" x14ac:dyDescent="0.25">
      <c r="C30" s="16" t="s">
        <v>18</v>
      </c>
      <c r="D30" s="16" t="s">
        <v>19</v>
      </c>
      <c r="E30" s="16" t="s">
        <v>23</v>
      </c>
      <c r="F30" s="17"/>
      <c r="G30" s="16" t="s">
        <v>18</v>
      </c>
      <c r="H30" s="16" t="s">
        <v>19</v>
      </c>
      <c r="I30" s="16" t="s">
        <v>23</v>
      </c>
    </row>
    <row r="31" spans="1:9" x14ac:dyDescent="0.25">
      <c r="A31" s="8" t="s">
        <v>6</v>
      </c>
      <c r="C31" s="4">
        <f>'Comparison Rounded Sum and MR'!C29</f>
        <v>33402</v>
      </c>
      <c r="D31" s="4">
        <f>'Comparison Rounded Sum and MR'!D29</f>
        <v>33402</v>
      </c>
      <c r="E31" s="12">
        <f>(D31/C31-1)*100</f>
        <v>0</v>
      </c>
      <c r="F31" s="4"/>
      <c r="G31" s="4">
        <f>'Comparison Rounded Sum and MR'!F29</f>
        <v>33273</v>
      </c>
      <c r="H31" s="4">
        <f>'Comparison Rounded Sum and MR'!G29</f>
        <v>33068</v>
      </c>
      <c r="I31" s="12">
        <f>(H31/G31-1)*100</f>
        <v>-0.61611516845490044</v>
      </c>
    </row>
    <row r="32" spans="1:9" x14ac:dyDescent="0.25">
      <c r="A32" s="8" t="s">
        <v>7</v>
      </c>
      <c r="C32" s="4" t="s">
        <v>24</v>
      </c>
      <c r="D32" s="4" t="s">
        <v>24</v>
      </c>
      <c r="E32" s="12" t="s">
        <v>24</v>
      </c>
      <c r="F32" s="4"/>
      <c r="G32" s="4">
        <f>'Comparison Rounded Sum and MR'!F30</f>
        <v>2021</v>
      </c>
      <c r="H32" s="4">
        <f>'Comparison Rounded Sum and MR'!G30</f>
        <v>2034</v>
      </c>
      <c r="I32" s="12">
        <f>(H32/G32-1)*100</f>
        <v>0.643245917862445</v>
      </c>
    </row>
    <row r="33" spans="1:9" x14ac:dyDescent="0.25">
      <c r="A33" s="8" t="s">
        <v>8</v>
      </c>
      <c r="C33" s="4">
        <f>'Comparison Rounded Sum and MR'!C31</f>
        <v>1373</v>
      </c>
      <c r="D33" s="4">
        <f>'Comparison Rounded Sum and MR'!D31</f>
        <v>1374</v>
      </c>
      <c r="E33" s="12">
        <f t="shared" ref="E33:E40" si="3">(D33/C33-1)*100</f>
        <v>7.2833211944645093E-2</v>
      </c>
      <c r="F33" s="4"/>
      <c r="G33" s="4" t="s">
        <v>24</v>
      </c>
      <c r="H33" s="4" t="s">
        <v>24</v>
      </c>
      <c r="I33" s="12" t="s">
        <v>24</v>
      </c>
    </row>
    <row r="34" spans="1:9" x14ac:dyDescent="0.25">
      <c r="A34" s="8" t="s">
        <v>9</v>
      </c>
      <c r="C34" s="4">
        <f>'Comparison Rounded Sum and MR'!C32</f>
        <v>143</v>
      </c>
      <c r="D34" s="4">
        <f>'Comparison Rounded Sum and MR'!D32</f>
        <v>143</v>
      </c>
      <c r="E34" s="12">
        <f t="shared" si="3"/>
        <v>0</v>
      </c>
      <c r="F34" s="4"/>
      <c r="G34" s="4">
        <f>'Comparison Rounded Sum and MR'!F32</f>
        <v>43</v>
      </c>
      <c r="H34" s="4">
        <f>'Comparison Rounded Sum and MR'!G32</f>
        <v>43</v>
      </c>
      <c r="I34" s="12">
        <f>(H34/G34-1)*100</f>
        <v>0</v>
      </c>
    </row>
    <row r="35" spans="1:9" x14ac:dyDescent="0.25">
      <c r="A35" s="8" t="s">
        <v>10</v>
      </c>
      <c r="C35" s="4">
        <f>'Comparison Rounded Sum and MR'!C33</f>
        <v>878</v>
      </c>
      <c r="D35" s="4">
        <f>'Comparison Rounded Sum and MR'!D33</f>
        <v>878</v>
      </c>
      <c r="E35" s="12">
        <f t="shared" si="3"/>
        <v>0</v>
      </c>
      <c r="F35" s="4"/>
      <c r="G35" s="4">
        <f>'Comparison Rounded Sum and MR'!F33</f>
        <v>927</v>
      </c>
      <c r="H35" s="4">
        <f>'Comparison Rounded Sum and MR'!G33</f>
        <v>921</v>
      </c>
      <c r="I35" s="12">
        <f>(H35/G35-1)*100</f>
        <v>-0.64724919093851474</v>
      </c>
    </row>
    <row r="36" spans="1:9" x14ac:dyDescent="0.25">
      <c r="A36" s="8" t="s">
        <v>11</v>
      </c>
      <c r="C36" s="4">
        <f>'Comparison Rounded Sum and MR'!C34</f>
        <v>134</v>
      </c>
      <c r="D36" s="4">
        <f>'Comparison Rounded Sum and MR'!D34</f>
        <v>134</v>
      </c>
      <c r="E36" s="12">
        <f t="shared" si="3"/>
        <v>0</v>
      </c>
      <c r="F36" s="4"/>
      <c r="G36" s="4">
        <f>'Comparison Rounded Sum and MR'!F34</f>
        <v>141</v>
      </c>
      <c r="H36" s="4">
        <f>'Comparison Rounded Sum and MR'!G34</f>
        <v>140</v>
      </c>
      <c r="I36" s="12">
        <f>(H36/G36-1)*100</f>
        <v>-0.70921985815602939</v>
      </c>
    </row>
    <row r="37" spans="1:9" x14ac:dyDescent="0.25">
      <c r="A37" s="8" t="s">
        <v>12</v>
      </c>
      <c r="C37" s="4">
        <f>'Comparison Rounded Sum and MR'!C35</f>
        <v>35930</v>
      </c>
      <c r="D37" s="4">
        <f>'Comparison Rounded Sum and MR'!D35</f>
        <v>35931</v>
      </c>
      <c r="E37" s="12">
        <f t="shared" si="3"/>
        <v>2.7831895352159464E-3</v>
      </c>
      <c r="F37" s="4"/>
      <c r="G37" s="4">
        <f>'Comparison Rounded Sum and MR'!F35</f>
        <v>36405</v>
      </c>
      <c r="H37" s="4">
        <f>'Comparison Rounded Sum and MR'!G35</f>
        <v>36206</v>
      </c>
      <c r="I37" s="12">
        <f>(H37/G37-1)*100</f>
        <v>-0.54662821041066012</v>
      </c>
    </row>
    <row r="38" spans="1:9" x14ac:dyDescent="0.25">
      <c r="C38" s="4"/>
      <c r="D38" s="4"/>
      <c r="E38" s="12"/>
      <c r="F38" s="4"/>
      <c r="G38" s="4"/>
      <c r="H38" s="4"/>
      <c r="I38" s="12"/>
    </row>
    <row r="39" spans="1:9" x14ac:dyDescent="0.25">
      <c r="A39" s="8" t="s">
        <v>13</v>
      </c>
      <c r="C39" s="11">
        <f>'Comparison Rounded Sum and MR'!C36</f>
        <v>7.0000000000000007E-2</v>
      </c>
      <c r="D39" s="11">
        <f>'Comparison Rounded Sum and MR'!D36</f>
        <v>7.0400000000000004E-2</v>
      </c>
      <c r="E39" s="12">
        <f t="shared" si="3"/>
        <v>0.57142857142857828</v>
      </c>
      <c r="F39" s="4"/>
      <c r="G39" s="4">
        <f>'Comparison Rounded Sum and MR'!F36</f>
        <v>3.0499999999999999E-2</v>
      </c>
      <c r="H39" s="4">
        <f>'Comparison Rounded Sum and MR'!G36</f>
        <v>0.03</v>
      </c>
      <c r="I39" s="12">
        <f>(H39/G39-1)*100</f>
        <v>-1.6393442622950838</v>
      </c>
    </row>
    <row r="40" spans="1:9" x14ac:dyDescent="0.25">
      <c r="A40" s="8" t="s">
        <v>14</v>
      </c>
      <c r="C40" s="13">
        <f>'Comparison Rounded Sum and MR'!C37</f>
        <v>370</v>
      </c>
      <c r="D40" s="13">
        <f>'Comparison Rounded Sum and MR'!D37</f>
        <v>370</v>
      </c>
      <c r="E40" s="12">
        <f t="shared" si="3"/>
        <v>0</v>
      </c>
      <c r="F40" s="4"/>
      <c r="G40" s="4">
        <f>'Comparison Rounded Sum and MR'!F37</f>
        <v>348.6</v>
      </c>
      <c r="H40" s="4">
        <f>'Comparison Rounded Sum and MR'!G37</f>
        <v>352.1</v>
      </c>
      <c r="I40" s="12">
        <f>(H40/G40-1)*100</f>
        <v>1.0040160642570184</v>
      </c>
    </row>
    <row r="41" spans="1:9" x14ac:dyDescent="0.25">
      <c r="A41" s="8" t="s">
        <v>15</v>
      </c>
      <c r="C41" s="18">
        <f>'Comparison Rounded Sum and MR'!C38</f>
        <v>9630</v>
      </c>
      <c r="D41" s="18">
        <f>'Comparison Rounded Sum and MR'!D38</f>
        <v>9629</v>
      </c>
      <c r="E41" s="12">
        <f t="shared" ref="E41" si="4">(D41/C41-1)*100</f>
        <v>-1.0384215991687817E-2</v>
      </c>
      <c r="F41" s="4"/>
      <c r="G41" s="4">
        <f>'Comparison Rounded Sum and MR'!F38</f>
        <v>11929</v>
      </c>
      <c r="H41" s="4">
        <f>'Comparison Rounded Sum and MR'!G38</f>
        <v>12052</v>
      </c>
      <c r="I41" s="12">
        <f>(H41/G41-1)*100</f>
        <v>1.031100679017527</v>
      </c>
    </row>
  </sheetData>
  <mergeCells count="6">
    <mergeCell ref="C15:E15"/>
    <mergeCell ref="G15:I15"/>
    <mergeCell ref="C29:E29"/>
    <mergeCell ref="G29:I29"/>
    <mergeCell ref="C1:E1"/>
    <mergeCell ref="G1:I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2D18-0DD3-43B3-9283-5B8F98CE1E02}">
  <dimension ref="A1:G38"/>
  <sheetViews>
    <sheetView topLeftCell="A5" workbookViewId="0">
      <selection activeCell="H27" sqref="H27"/>
    </sheetView>
  </sheetViews>
  <sheetFormatPr defaultRowHeight="15" x14ac:dyDescent="0.25"/>
  <cols>
    <col min="1" max="1" width="23" bestFit="1" customWidth="1"/>
  </cols>
  <sheetData>
    <row r="1" spans="1:7" x14ac:dyDescent="0.25">
      <c r="A1" s="8" t="s">
        <v>25</v>
      </c>
      <c r="C1" s="15" t="s">
        <v>16</v>
      </c>
      <c r="D1" s="15"/>
      <c r="E1" s="4"/>
      <c r="F1" s="15" t="s">
        <v>20</v>
      </c>
      <c r="G1" s="15"/>
    </row>
    <row r="2" spans="1:7" x14ac:dyDescent="0.25">
      <c r="A2" s="8"/>
      <c r="C2" s="16" t="s">
        <v>18</v>
      </c>
      <c r="D2" s="16" t="s">
        <v>28</v>
      </c>
      <c r="E2" s="17"/>
      <c r="F2" s="16" t="s">
        <v>18</v>
      </c>
      <c r="G2" s="16" t="s">
        <v>28</v>
      </c>
    </row>
    <row r="3" spans="1:7" x14ac:dyDescent="0.25">
      <c r="A3" s="8" t="s">
        <v>6</v>
      </c>
      <c r="C3" s="4">
        <f>'Comparison Rounded Sum and MR'!C3</f>
        <v>8350</v>
      </c>
      <c r="D3" s="4">
        <f>'Comparison Rounded Sum and MR'!B3</f>
        <v>8350</v>
      </c>
      <c r="E3" s="4"/>
      <c r="F3" s="4">
        <f>'Comparison Rounded Sum and MR'!F3</f>
        <v>8318</v>
      </c>
      <c r="G3" s="4">
        <f>'Comparison Rounded Sum and MR'!E3</f>
        <v>8318</v>
      </c>
    </row>
    <row r="4" spans="1:7" x14ac:dyDescent="0.25">
      <c r="A4" s="8" t="s">
        <v>7</v>
      </c>
      <c r="C4" s="4" t="s">
        <v>24</v>
      </c>
      <c r="D4" s="4" t="s">
        <v>24</v>
      </c>
      <c r="E4" s="4"/>
      <c r="F4" s="4">
        <f>'Comparison Rounded Sum and MR'!F4</f>
        <v>505</v>
      </c>
      <c r="G4" s="4">
        <f>'Comparison Rounded Sum and MR'!E4</f>
        <v>505</v>
      </c>
    </row>
    <row r="5" spans="1:7" x14ac:dyDescent="0.25">
      <c r="A5" s="8" t="s">
        <v>8</v>
      </c>
      <c r="C5" s="4">
        <f>'Comparison Rounded Sum and MR'!C5</f>
        <v>415</v>
      </c>
      <c r="D5" s="4">
        <f>'Comparison Rounded Sum and MR'!B5</f>
        <v>415</v>
      </c>
      <c r="E5" s="4"/>
      <c r="F5" s="4" t="s">
        <v>24</v>
      </c>
      <c r="G5" s="4" t="s">
        <v>24</v>
      </c>
    </row>
    <row r="6" spans="1:7" x14ac:dyDescent="0.25">
      <c r="A6" s="8" t="s">
        <v>9</v>
      </c>
      <c r="C6" s="4">
        <f>'Comparison Rounded Sum and MR'!C6</f>
        <v>151</v>
      </c>
      <c r="D6" s="4">
        <f>'Comparison Rounded Sum and MR'!B6</f>
        <v>151</v>
      </c>
      <c r="E6" s="4"/>
      <c r="F6" s="4">
        <f>'Comparison Rounded Sum and MR'!F6</f>
        <v>43</v>
      </c>
      <c r="G6" s="4">
        <f>'Comparison Rounded Sum and MR'!E6</f>
        <v>43</v>
      </c>
    </row>
    <row r="7" spans="1:7" x14ac:dyDescent="0.25">
      <c r="A7" s="8" t="s">
        <v>10</v>
      </c>
      <c r="C7" s="4">
        <f>'Comparison Rounded Sum and MR'!C7</f>
        <v>207</v>
      </c>
      <c r="D7" s="4">
        <f>'Comparison Rounded Sum and MR'!B7</f>
        <v>207</v>
      </c>
      <c r="E7" s="4"/>
      <c r="F7" s="4">
        <f>'Comparison Rounded Sum and MR'!F7</f>
        <v>219</v>
      </c>
      <c r="G7" s="4">
        <f>'Comparison Rounded Sum and MR'!E7</f>
        <v>219</v>
      </c>
    </row>
    <row r="8" spans="1:7" x14ac:dyDescent="0.25">
      <c r="A8" s="8" t="s">
        <v>11</v>
      </c>
      <c r="C8" s="4">
        <f>'Comparison Rounded Sum and MR'!C8</f>
        <v>33</v>
      </c>
      <c r="D8" s="4">
        <f>'Comparison Rounded Sum and MR'!B8</f>
        <v>33</v>
      </c>
      <c r="E8" s="4"/>
      <c r="F8" s="4">
        <f>'Comparison Rounded Sum and MR'!F8</f>
        <v>35</v>
      </c>
      <c r="G8" s="4">
        <f>'Comparison Rounded Sum and MR'!E8</f>
        <v>35</v>
      </c>
    </row>
    <row r="9" spans="1:7" x14ac:dyDescent="0.25">
      <c r="A9" s="8" t="s">
        <v>12</v>
      </c>
      <c r="C9" s="4">
        <f>'Comparison Rounded Sum and MR'!C9</f>
        <v>9156</v>
      </c>
      <c r="D9" s="4">
        <f>'Comparison Rounded Sum and MR'!B9</f>
        <v>9156</v>
      </c>
      <c r="E9" s="4"/>
      <c r="F9" s="4">
        <f>'Comparison Rounded Sum and MR'!F9</f>
        <v>9120</v>
      </c>
      <c r="G9" s="4">
        <f>'Comparison Rounded Sum and MR'!E9</f>
        <v>9120</v>
      </c>
    </row>
    <row r="10" spans="1:7" x14ac:dyDescent="0.25">
      <c r="A10" s="8" t="s">
        <v>13</v>
      </c>
      <c r="C10" s="10">
        <f>'Comparison Rounded Sum and MR'!C10</f>
        <v>8.7999999999999995E-2</v>
      </c>
      <c r="D10" s="10">
        <f>'Comparison Rounded Sum and MR'!B10</f>
        <v>8.7999999999999995E-2</v>
      </c>
      <c r="E10" s="4"/>
      <c r="F10" s="4">
        <f>'Comparison Rounded Sum and MR'!F10</f>
        <v>3.2599999999999997E-2</v>
      </c>
      <c r="G10" s="4">
        <f>'Comparison Rounded Sum and MR'!E10</f>
        <v>3.2599999999999997E-2</v>
      </c>
    </row>
    <row r="11" spans="1:7" x14ac:dyDescent="0.25">
      <c r="A11" s="8" t="s">
        <v>14</v>
      </c>
      <c r="C11" s="14">
        <f>'Comparison Rounded Sum and MR'!C11</f>
        <v>370</v>
      </c>
      <c r="D11" s="13">
        <f>'Comparison Rounded Sum and MR'!B11</f>
        <v>370</v>
      </c>
      <c r="E11" s="4"/>
      <c r="F11" s="4">
        <f>'Comparison Rounded Sum and MR'!F11</f>
        <v>348.6</v>
      </c>
      <c r="G11" s="4">
        <f>'Comparison Rounded Sum and MR'!E11</f>
        <v>348.6</v>
      </c>
    </row>
    <row r="12" spans="1:7" x14ac:dyDescent="0.25">
      <c r="A12" s="8" t="s">
        <v>15</v>
      </c>
      <c r="C12" s="19">
        <f>'Comparison Rounded Sum and MR'!C12</f>
        <v>8817</v>
      </c>
      <c r="D12" s="4">
        <f>'Comparison Rounded Sum and MR'!B12</f>
        <v>8817</v>
      </c>
      <c r="E12" s="4"/>
      <c r="F12" s="18">
        <f>'Comparison Rounded Sum and MR'!F12</f>
        <v>11707</v>
      </c>
      <c r="G12" s="4">
        <f>'Comparison Rounded Sum and MR'!E12</f>
        <v>11707</v>
      </c>
    </row>
    <row r="14" spans="1:7" x14ac:dyDescent="0.25">
      <c r="A14" s="8" t="s">
        <v>26</v>
      </c>
      <c r="C14" s="15" t="s">
        <v>16</v>
      </c>
      <c r="D14" s="15"/>
      <c r="E14" s="4"/>
      <c r="F14" s="15" t="s">
        <v>20</v>
      </c>
      <c r="G14" s="15"/>
    </row>
    <row r="15" spans="1:7" x14ac:dyDescent="0.25">
      <c r="A15" s="8"/>
      <c r="C15" s="16" t="s">
        <v>18</v>
      </c>
      <c r="D15" s="16" t="s">
        <v>28</v>
      </c>
      <c r="E15" s="17"/>
      <c r="F15" s="16" t="s">
        <v>18</v>
      </c>
      <c r="G15" s="16" t="s">
        <v>28</v>
      </c>
    </row>
    <row r="16" spans="1:7" x14ac:dyDescent="0.25">
      <c r="A16" s="8" t="s">
        <v>6</v>
      </c>
      <c r="C16" s="4">
        <f>'Comparison Rounded Sum and MR'!C16</f>
        <v>10856</v>
      </c>
      <c r="D16" s="4">
        <f>'Comparison Rounded Sum and MR'!B16</f>
        <v>10856</v>
      </c>
      <c r="E16" s="4"/>
      <c r="F16" s="4">
        <f>'Comparison Rounded Sum and MR'!F16</f>
        <v>10812</v>
      </c>
      <c r="G16" s="16">
        <f>'Comparison Rounded Sum and MR'!E16</f>
        <v>10814</v>
      </c>
    </row>
    <row r="17" spans="1:7" x14ac:dyDescent="0.25">
      <c r="A17" s="8" t="s">
        <v>7</v>
      </c>
      <c r="C17" s="4" t="s">
        <v>24</v>
      </c>
      <c r="D17" s="4" t="s">
        <v>24</v>
      </c>
      <c r="E17" s="4"/>
      <c r="F17" s="4">
        <f>'Comparison Rounded Sum and MR'!F17</f>
        <v>656</v>
      </c>
      <c r="G17" s="16">
        <f>'Comparison Rounded Sum and MR'!E17</f>
        <v>657</v>
      </c>
    </row>
    <row r="18" spans="1:7" x14ac:dyDescent="0.25">
      <c r="A18" s="8" t="s">
        <v>8</v>
      </c>
      <c r="C18" s="4">
        <f>'Comparison Rounded Sum and MR'!C18</f>
        <v>521</v>
      </c>
      <c r="D18" s="16">
        <f>'Comparison Rounded Sum and MR'!B18</f>
        <v>520</v>
      </c>
      <c r="E18" s="4"/>
      <c r="F18" s="4" t="s">
        <v>24</v>
      </c>
      <c r="G18" s="4" t="s">
        <v>24</v>
      </c>
    </row>
    <row r="19" spans="1:7" x14ac:dyDescent="0.25">
      <c r="A19" s="8" t="s">
        <v>9</v>
      </c>
      <c r="C19" s="4">
        <f>'Comparison Rounded Sum and MR'!C19</f>
        <v>150</v>
      </c>
      <c r="D19" s="4">
        <f>'Comparison Rounded Sum and MR'!B19</f>
        <v>150</v>
      </c>
      <c r="E19" s="4"/>
      <c r="F19" s="4">
        <f>'Comparison Rounded Sum and MR'!F19</f>
        <v>43</v>
      </c>
      <c r="G19" s="4">
        <f>'Comparison Rounded Sum and MR'!E19</f>
        <v>43</v>
      </c>
    </row>
    <row r="20" spans="1:7" x14ac:dyDescent="0.25">
      <c r="A20" s="8" t="s">
        <v>10</v>
      </c>
      <c r="C20" s="4">
        <f>'Comparison Rounded Sum and MR'!C20</f>
        <v>272</v>
      </c>
      <c r="D20" s="4">
        <f>'Comparison Rounded Sum and MR'!B20</f>
        <v>272</v>
      </c>
      <c r="E20" s="4"/>
      <c r="F20" s="4">
        <f>'Comparison Rounded Sum and MR'!F20</f>
        <v>287</v>
      </c>
      <c r="G20" s="4">
        <f>'Comparison Rounded Sum and MR'!E20</f>
        <v>287</v>
      </c>
    </row>
    <row r="21" spans="1:7" x14ac:dyDescent="0.25">
      <c r="A21" s="8" t="s">
        <v>11</v>
      </c>
      <c r="C21" s="4">
        <f>'Comparison Rounded Sum and MR'!C21</f>
        <v>44</v>
      </c>
      <c r="D21" s="16">
        <f>'Comparison Rounded Sum and MR'!B21</f>
        <v>43</v>
      </c>
      <c r="E21" s="4"/>
      <c r="F21" s="4">
        <f>'Comparison Rounded Sum and MR'!F21</f>
        <v>46</v>
      </c>
      <c r="G21" s="4">
        <f>'Comparison Rounded Sum and MR'!E21</f>
        <v>46</v>
      </c>
    </row>
    <row r="22" spans="1:7" x14ac:dyDescent="0.25">
      <c r="A22" s="8" t="s">
        <v>12</v>
      </c>
      <c r="C22" s="4">
        <f>'Comparison Rounded Sum and MR'!C22</f>
        <v>11843</v>
      </c>
      <c r="D22" s="16">
        <f>'Comparison Rounded Sum and MR'!B22</f>
        <v>11841</v>
      </c>
      <c r="E22" s="4"/>
      <c r="F22" s="4">
        <f>'Comparison Rounded Sum and MR'!F22</f>
        <v>11844</v>
      </c>
      <c r="G22" s="16">
        <f>'Comparison Rounded Sum and MR'!E22</f>
        <v>11847</v>
      </c>
    </row>
    <row r="23" spans="1:7" x14ac:dyDescent="0.25">
      <c r="A23" s="8" t="s">
        <v>13</v>
      </c>
      <c r="C23" s="10">
        <f>'Comparison Rounded Sum and MR'!C23</f>
        <v>8.3199999999999996E-2</v>
      </c>
      <c r="D23" s="10">
        <f>'Comparison Rounded Sum and MR'!B23</f>
        <v>8.3199999999999996E-2</v>
      </c>
      <c r="E23" s="4"/>
      <c r="F23" s="4">
        <f>'Comparison Rounded Sum and MR'!F23</f>
        <v>3.1699999999999999E-2</v>
      </c>
      <c r="G23" s="4">
        <f>'Comparison Rounded Sum and MR'!E23</f>
        <v>3.1699999999999999E-2</v>
      </c>
    </row>
    <row r="24" spans="1:7" x14ac:dyDescent="0.25">
      <c r="A24" s="8" t="s">
        <v>14</v>
      </c>
      <c r="C24" s="14">
        <f>'Comparison Rounded Sum and MR'!C24</f>
        <v>370</v>
      </c>
      <c r="D24" s="13">
        <f>'Comparison Rounded Sum and MR'!B24</f>
        <v>370</v>
      </c>
      <c r="E24" s="4"/>
      <c r="F24" s="4">
        <f>'Comparison Rounded Sum and MR'!F24</f>
        <v>348.6</v>
      </c>
      <c r="G24" s="4">
        <f>'Comparison Rounded Sum and MR'!E24</f>
        <v>348.6</v>
      </c>
    </row>
    <row r="25" spans="1:7" x14ac:dyDescent="0.25">
      <c r="A25" s="8" t="s">
        <v>15</v>
      </c>
      <c r="C25" s="19">
        <f>'Comparison Rounded Sum and MR'!C25</f>
        <v>9016</v>
      </c>
      <c r="D25" s="16">
        <f>'Comparison Rounded Sum and MR'!B25</f>
        <v>9023</v>
      </c>
      <c r="E25" s="4"/>
      <c r="F25" s="18">
        <f>'Comparison Rounded Sum and MR'!F25</f>
        <v>11794</v>
      </c>
      <c r="G25" s="16">
        <f>'Comparison Rounded Sum and MR'!E25</f>
        <v>11795</v>
      </c>
    </row>
    <row r="27" spans="1:7" x14ac:dyDescent="0.25">
      <c r="A27" s="8" t="s">
        <v>27</v>
      </c>
      <c r="C27" s="15" t="s">
        <v>16</v>
      </c>
      <c r="D27" s="15"/>
      <c r="E27" s="4"/>
      <c r="F27" s="15" t="s">
        <v>20</v>
      </c>
      <c r="G27" s="15"/>
    </row>
    <row r="28" spans="1:7" x14ac:dyDescent="0.25">
      <c r="A28" s="8"/>
      <c r="C28" s="16" t="s">
        <v>18</v>
      </c>
      <c r="D28" s="16" t="s">
        <v>28</v>
      </c>
      <c r="E28" s="17"/>
      <c r="F28" s="16" t="s">
        <v>18</v>
      </c>
      <c r="G28" s="16" t="s">
        <v>28</v>
      </c>
    </row>
    <row r="29" spans="1:7" x14ac:dyDescent="0.25">
      <c r="A29" s="8" t="s">
        <v>6</v>
      </c>
      <c r="C29" s="4">
        <f>'Comparison Rounded Sum and MR'!C29</f>
        <v>33402</v>
      </c>
      <c r="D29" s="4">
        <f>'Comparison Rounded Sum and MR'!B29</f>
        <v>33402</v>
      </c>
      <c r="E29" s="4"/>
      <c r="F29" s="4">
        <f>'Comparison Rounded Sum and MR'!F29</f>
        <v>33273</v>
      </c>
      <c r="G29" s="4">
        <f>'Comparison Rounded Sum and MR'!E29</f>
        <v>33273</v>
      </c>
    </row>
    <row r="30" spans="1:7" x14ac:dyDescent="0.25">
      <c r="A30" s="8" t="s">
        <v>7</v>
      </c>
      <c r="C30" s="4" t="s">
        <v>24</v>
      </c>
      <c r="D30" s="4" t="s">
        <v>24</v>
      </c>
      <c r="E30" s="4"/>
      <c r="F30" s="4">
        <f>'Comparison Rounded Sum and MR'!F30</f>
        <v>2021</v>
      </c>
      <c r="G30" s="4">
        <f>'Comparison Rounded Sum and MR'!E30</f>
        <v>2021</v>
      </c>
    </row>
    <row r="31" spans="1:7" x14ac:dyDescent="0.25">
      <c r="A31" s="8" t="s">
        <v>8</v>
      </c>
      <c r="C31" s="4">
        <f>'Comparison Rounded Sum and MR'!C31</f>
        <v>1373</v>
      </c>
      <c r="D31" s="16">
        <f>'Comparison Rounded Sum and MR'!B31</f>
        <v>1372</v>
      </c>
      <c r="E31" s="4"/>
      <c r="F31" s="4" t="s">
        <v>24</v>
      </c>
      <c r="G31" s="4" t="s">
        <v>24</v>
      </c>
    </row>
    <row r="32" spans="1:7" x14ac:dyDescent="0.25">
      <c r="A32" s="8" t="s">
        <v>9</v>
      </c>
      <c r="C32" s="4">
        <f>'Comparison Rounded Sum and MR'!C32</f>
        <v>143</v>
      </c>
      <c r="D32" s="4">
        <f>'Comparison Rounded Sum and MR'!B32</f>
        <v>143</v>
      </c>
      <c r="E32" s="4"/>
      <c r="F32" s="4">
        <f>'Comparison Rounded Sum and MR'!F32</f>
        <v>43</v>
      </c>
      <c r="G32" s="4">
        <f>'Comparison Rounded Sum and MR'!E32</f>
        <v>43</v>
      </c>
    </row>
    <row r="33" spans="1:7" x14ac:dyDescent="0.25">
      <c r="A33" s="8" t="s">
        <v>10</v>
      </c>
      <c r="C33" s="4">
        <f>'Comparison Rounded Sum and MR'!C33</f>
        <v>878</v>
      </c>
      <c r="D33" s="4">
        <f>'Comparison Rounded Sum and MR'!B33</f>
        <v>878</v>
      </c>
      <c r="E33" s="4"/>
      <c r="F33" s="4">
        <f>'Comparison Rounded Sum and MR'!F33</f>
        <v>927</v>
      </c>
      <c r="G33" s="4">
        <f>'Comparison Rounded Sum and MR'!E33</f>
        <v>927</v>
      </c>
    </row>
    <row r="34" spans="1:7" x14ac:dyDescent="0.25">
      <c r="A34" s="8" t="s">
        <v>11</v>
      </c>
      <c r="C34" s="4">
        <f>'Comparison Rounded Sum and MR'!C34</f>
        <v>134</v>
      </c>
      <c r="D34" s="4">
        <f>'Comparison Rounded Sum and MR'!B34</f>
        <v>134</v>
      </c>
      <c r="E34" s="4"/>
      <c r="F34" s="4">
        <f>'Comparison Rounded Sum and MR'!F34</f>
        <v>141</v>
      </c>
      <c r="G34" s="4">
        <f>'Comparison Rounded Sum and MR'!E34</f>
        <v>141</v>
      </c>
    </row>
    <row r="35" spans="1:7" x14ac:dyDescent="0.25">
      <c r="A35" s="8" t="s">
        <v>12</v>
      </c>
      <c r="C35" s="4">
        <f>'Comparison Rounded Sum and MR'!C35</f>
        <v>35930</v>
      </c>
      <c r="D35" s="16">
        <f>'Comparison Rounded Sum and MR'!B35</f>
        <v>35929</v>
      </c>
      <c r="E35" s="4"/>
      <c r="F35" s="4">
        <f>'Comparison Rounded Sum and MR'!F35</f>
        <v>36405</v>
      </c>
      <c r="G35" s="4">
        <f>'Comparison Rounded Sum and MR'!E35</f>
        <v>36405</v>
      </c>
    </row>
    <row r="36" spans="1:7" x14ac:dyDescent="0.25">
      <c r="A36" s="8" t="s">
        <v>13</v>
      </c>
      <c r="C36" s="10">
        <f>'Comparison Rounded Sum and MR'!C36</f>
        <v>7.0000000000000007E-2</v>
      </c>
      <c r="D36" s="10">
        <f>'Comparison Rounded Sum and MR'!B36</f>
        <v>7.0000000000000007E-2</v>
      </c>
      <c r="E36" s="4"/>
      <c r="F36" s="4">
        <f>'Comparison Rounded Sum and MR'!F36</f>
        <v>3.0499999999999999E-2</v>
      </c>
      <c r="G36" s="4">
        <f>'Comparison Rounded Sum and MR'!E36</f>
        <v>3.0499999999999999E-2</v>
      </c>
    </row>
    <row r="37" spans="1:7" x14ac:dyDescent="0.25">
      <c r="A37" s="8" t="s">
        <v>14</v>
      </c>
      <c r="C37" s="14">
        <f>'Comparison Rounded Sum and MR'!C37</f>
        <v>370</v>
      </c>
      <c r="D37" s="13">
        <f>'Comparison Rounded Sum and MR'!B37</f>
        <v>370</v>
      </c>
      <c r="E37" s="4"/>
      <c r="F37" s="4">
        <f>'Comparison Rounded Sum and MR'!F37</f>
        <v>348.6</v>
      </c>
      <c r="G37" s="4">
        <f>'Comparison Rounded Sum and MR'!E37</f>
        <v>348.6</v>
      </c>
    </row>
    <row r="38" spans="1:7" x14ac:dyDescent="0.25">
      <c r="A38" s="8" t="s">
        <v>15</v>
      </c>
      <c r="C38" s="19">
        <f>'Comparison Rounded Sum and MR'!C38</f>
        <v>9630</v>
      </c>
      <c r="D38" s="4">
        <f>'Comparison Rounded Sum and MR'!B38</f>
        <v>9632</v>
      </c>
      <c r="E38" s="4"/>
      <c r="F38" s="18">
        <f>'Comparison Rounded Sum and MR'!F38</f>
        <v>11929</v>
      </c>
      <c r="G38" s="4">
        <f>'Comparison Rounded Sum and MR'!E38</f>
        <v>11929</v>
      </c>
    </row>
  </sheetData>
  <mergeCells count="6">
    <mergeCell ref="C1:D1"/>
    <mergeCell ref="F1:G1"/>
    <mergeCell ref="C14:D14"/>
    <mergeCell ref="F14:G14"/>
    <mergeCell ref="C27:D27"/>
    <mergeCell ref="F27:G2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Comparison</vt:lpstr>
      <vt:lpstr>Comparison Rounded Sum and MR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2023-01-26T16:05:36Z</dcterms:created>
  <dcterms:modified xsi:type="dcterms:W3CDTF">2023-01-27T19:56:23Z</dcterms:modified>
</cp:coreProperties>
</file>