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D:\Project\MFPE\Portfolio-Manaement\Back-End\"/>
    </mc:Choice>
  </mc:AlternateContent>
  <xr:revisionPtr revIDLastSave="0" documentId="8_{CFE4E178-2E78-4529-9084-7C2D237B794E}" xr6:coauthVersionLast="47" xr6:coauthVersionMax="47" xr10:uidLastSave="{00000000-0000-0000-0000-000000000000}"/>
  <bookViews>
    <workbookView xWindow="-120" yWindow="-120" windowWidth="20730" windowHeight="11760" tabRatio="882" firstSheet="7" activeTab="12" xr2:uid="{00000000-000D-0000-FFFF-FFFF00000000}"/>
  </bookViews>
  <sheets>
    <sheet name="READ ME" sheetId="34" r:id="rId1"/>
    <sheet name="Summary" sheetId="7" r:id="rId2"/>
    <sheet name="Functionality-Evaluation" sheetId="15" r:id="rId3"/>
    <sheet name="Functionality-Eval - Trainer" sheetId="35" r:id="rId4"/>
    <sheet name="Presentation Layer" sheetId="27" r:id="rId5"/>
    <sheet name="Integration Layer" sheetId="25" r:id="rId6"/>
    <sheet name="Data Access Layer" sheetId="23" r:id="rId7"/>
    <sheet name="Database" sheetId="24" r:id="rId8"/>
    <sheet name="FORMULA" sheetId="31" state="hidden" r:id="rId9"/>
    <sheet name="DevOps and Cloud" sheetId="37" r:id="rId10"/>
    <sheet name="Ancillary" sheetId="26" r:id="rId11"/>
    <sheet name="BestPractices-Analysis" sheetId="14" r:id="rId12"/>
    <sheet name="FSD Layer Analysis" sheetId="19" r:id="rId13"/>
    <sheet name="FSD Layer Analysis Trainer" sheetId="36" r:id="rId14"/>
    <sheet name="FSD_REPORT_DATA" sheetId="20" r:id="rId15"/>
  </sheets>
  <externalReferences>
    <externalReference r:id="rId16"/>
  </externalReference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0" l="1"/>
  <c r="B3" i="20"/>
  <c r="C9" i="20"/>
  <c r="F15" i="15"/>
  <c r="D6" i="27"/>
  <c r="F6" i="27"/>
  <c r="J5" i="15"/>
  <c r="E32" i="35" l="1"/>
  <c r="D8" i="7" s="1"/>
  <c r="E30" i="35"/>
  <c r="E29" i="35"/>
  <c r="E28" i="35"/>
  <c r="F26" i="35" s="1"/>
  <c r="C15" i="36" s="1"/>
  <c r="E27" i="35"/>
  <c r="E26" i="35"/>
  <c r="F8" i="37" l="1"/>
  <c r="D8" i="37"/>
  <c r="F5" i="37"/>
  <c r="D5" i="37"/>
  <c r="C1" i="37" l="1"/>
  <c r="D8" i="19" s="1"/>
  <c r="E1" i="37"/>
  <c r="D8" i="36" s="1"/>
  <c r="F15" i="35"/>
  <c r="J5" i="35"/>
  <c r="B5" i="20" l="1"/>
  <c r="E8" i="36"/>
  <c r="F8" i="36" s="1"/>
  <c r="C13" i="20" s="1"/>
  <c r="F14" i="14"/>
  <c r="D11" i="36" s="1"/>
  <c r="F12" i="14"/>
  <c r="F10" i="14"/>
  <c r="F8" i="14"/>
  <c r="F6" i="14"/>
  <c r="D14" i="14"/>
  <c r="D11" i="19" s="1"/>
  <c r="D12" i="14"/>
  <c r="D10" i="14"/>
  <c r="D8" i="14"/>
  <c r="D6" i="14"/>
  <c r="F17" i="26"/>
  <c r="F14" i="26"/>
  <c r="F11" i="26"/>
  <c r="F8" i="26"/>
  <c r="F5" i="26"/>
  <c r="D17" i="26"/>
  <c r="D11" i="26"/>
  <c r="D8" i="26"/>
  <c r="D5" i="26"/>
  <c r="F5" i="24"/>
  <c r="E1" i="24" s="1"/>
  <c r="D7" i="36" s="1"/>
  <c r="E7" i="36" s="1"/>
  <c r="F7" i="36" s="1"/>
  <c r="C12" i="20" s="1"/>
  <c r="D5" i="24"/>
  <c r="F5" i="23"/>
  <c r="E1" i="23" s="1"/>
  <c r="D6" i="36" s="1"/>
  <c r="E6" i="36" s="1"/>
  <c r="F6" i="36" s="1"/>
  <c r="C11" i="20" s="1"/>
  <c r="D5" i="23"/>
  <c r="F8" i="25"/>
  <c r="F5" i="25"/>
  <c r="E1" i="27"/>
  <c r="D4" i="36" s="1"/>
  <c r="E4" i="36" s="1"/>
  <c r="F21" i="35"/>
  <c r="J11" i="35"/>
  <c r="C1" i="35" s="1"/>
  <c r="D10" i="19" l="1"/>
  <c r="D10" i="36"/>
  <c r="E10" i="36" s="1"/>
  <c r="F10" i="36" s="1"/>
  <c r="C16" i="20" s="1"/>
  <c r="D12" i="36"/>
  <c r="E12" i="36" s="1"/>
  <c r="F12" i="36" s="1"/>
  <c r="C15" i="20" s="1"/>
  <c r="E1" i="26"/>
  <c r="D9" i="36" s="1"/>
  <c r="E9" i="36" s="1"/>
  <c r="F9" i="36" s="1"/>
  <c r="C14" i="20" s="1"/>
  <c r="F4" i="36"/>
  <c r="E1" i="14"/>
  <c r="E1" i="25"/>
  <c r="D5" i="36" s="1"/>
  <c r="E5" i="36" s="1"/>
  <c r="F5" i="36" s="1"/>
  <c r="C10" i="20" s="1"/>
  <c r="C17" i="36" l="1"/>
  <c r="C18" i="36"/>
  <c r="D6" i="7" s="1"/>
  <c r="F21" i="15"/>
  <c r="J11" i="15"/>
  <c r="C19" i="36" l="1"/>
  <c r="D7" i="7" s="1"/>
  <c r="C1" i="15"/>
  <c r="B15" i="20" l="1"/>
  <c r="A15" i="20"/>
  <c r="B14" i="20"/>
  <c r="E8" i="19"/>
  <c r="C17" i="19" s="1"/>
  <c r="D8" i="25"/>
  <c r="D14" i="26"/>
  <c r="C1" i="24"/>
  <c r="D7" i="19" s="1"/>
  <c r="E7" i="19" s="1"/>
  <c r="C1" i="23"/>
  <c r="D6" i="19" s="1"/>
  <c r="E6" i="19" s="1"/>
  <c r="D5" i="25"/>
  <c r="C1" i="27"/>
  <c r="D4" i="19" s="1"/>
  <c r="E4" i="19" s="1"/>
  <c r="C1" i="25" l="1"/>
  <c r="D5" i="19" s="1"/>
  <c r="E5" i="19" s="1"/>
  <c r="E10" i="19"/>
  <c r="C1" i="26"/>
  <c r="D9" i="19" s="1"/>
  <c r="E9" i="19" s="1"/>
  <c r="D12" i="19"/>
  <c r="E12" i="19" s="1"/>
  <c r="F12" i="19" s="1"/>
  <c r="C1" i="14"/>
  <c r="C18" i="19" l="1"/>
  <c r="C19" i="19" s="1"/>
  <c r="A16" i="20"/>
  <c r="A14" i="20"/>
  <c r="A13" i="20"/>
  <c r="A12" i="20"/>
  <c r="A11" i="20"/>
  <c r="A10" i="20"/>
  <c r="A9" i="20"/>
  <c r="B13" i="20" l="1"/>
  <c r="B16" i="20"/>
  <c r="F8" i="19" l="1"/>
  <c r="B9" i="20" l="1"/>
  <c r="B11" i="20"/>
  <c r="B12" i="20"/>
  <c r="B10" i="20"/>
  <c r="F6" i="19"/>
  <c r="F7" i="19" l="1"/>
  <c r="F5" i="19"/>
  <c r="B6" i="20" l="1"/>
  <c r="B2" i="20"/>
  <c r="F4" i="19" l="1"/>
  <c r="F9" i="19"/>
  <c r="F10" i="19"/>
  <c r="E21" i="7" l="1"/>
  <c r="E25" i="7"/>
  <c r="E19" i="7"/>
  <c r="E23" i="7"/>
</calcChain>
</file>

<file path=xl/sharedStrings.xml><?xml version="1.0" encoding="utf-8"?>
<sst xmlns="http://schemas.openxmlformats.org/spreadsheetml/2006/main" count="444" uniqueCount="206">
  <si>
    <t>Evaluation Criteria</t>
  </si>
  <si>
    <t>Coverage</t>
  </si>
  <si>
    <t>0-Not Attempted</t>
  </si>
  <si>
    <t>Value</t>
  </si>
  <si>
    <t>Score</t>
  </si>
  <si>
    <t>Assessment Date (DD-MON-YYYY)</t>
  </si>
  <si>
    <t>Assessment Code</t>
  </si>
  <si>
    <t>Assessment Name</t>
  </si>
  <si>
    <t>Associate ID</t>
  </si>
  <si>
    <t>Associate Name</t>
  </si>
  <si>
    <t>Legend</t>
  </si>
  <si>
    <t>Need to be keyed in</t>
  </si>
  <si>
    <t>Auto Populated</t>
  </si>
  <si>
    <t>Status</t>
  </si>
  <si>
    <t>Topics</t>
  </si>
  <si>
    <t>Proficiency</t>
  </si>
  <si>
    <t>Sub Topic</t>
  </si>
  <si>
    <t>% Topic</t>
  </si>
  <si>
    <t>% Sub Topic</t>
  </si>
  <si>
    <t>Key</t>
  </si>
  <si>
    <t>AssessmentName</t>
  </si>
  <si>
    <t>S.No.</t>
  </si>
  <si>
    <t>No Sticky-Sessions</t>
  </si>
  <si>
    <t>Web Pages must not cache user session data in memory. They must enforce session-expiry by a time-out.</t>
  </si>
  <si>
    <t>Modularity</t>
  </si>
  <si>
    <t>Associate code must be modularized for keeping particular pieces of code independent of other components. This provides loose coupling to support well-structured code.</t>
  </si>
  <si>
    <t>1-Completed</t>
  </si>
  <si>
    <t>Functionality Evaluation</t>
  </si>
  <si>
    <t>Static Code Evaluation</t>
  </si>
  <si>
    <t>25%-Completed</t>
  </si>
  <si>
    <t>50%-Completed</t>
  </si>
  <si>
    <t>75%-Completed</t>
  </si>
  <si>
    <t>100%-Completed</t>
  </si>
  <si>
    <t>0-Not Completed</t>
  </si>
  <si>
    <t>0-Not Evaluated</t>
  </si>
  <si>
    <r>
      <rPr>
        <b/>
        <sz val="10"/>
        <color rgb="FFFF0000"/>
        <rFont val="Times New Roman"/>
        <family val="1"/>
      </rPr>
      <t>How to rate?</t>
    </r>
    <r>
      <rPr>
        <sz val="10"/>
        <rFont val="Times New Roman"/>
        <family val="1"/>
      </rPr>
      <t xml:space="preserve">
</t>
    </r>
    <r>
      <rPr>
        <b/>
        <sz val="10"/>
        <rFont val="Times New Roman"/>
        <family val="1"/>
      </rPr>
      <t xml:space="preserve">Not Attempted:  </t>
    </r>
    <r>
      <rPr>
        <sz val="10"/>
        <rFont val="Times New Roman"/>
        <family val="1"/>
      </rPr>
      <t>Associate has not attempted to implement the problem.</t>
    </r>
    <r>
      <rPr>
        <b/>
        <sz val="10"/>
        <rFont val="Times New Roman"/>
        <family val="1"/>
      </rPr>
      <t xml:space="preserve">
Attempted 25%:  </t>
    </r>
    <r>
      <rPr>
        <sz val="10"/>
        <rFont val="Times New Roman"/>
        <family val="1"/>
      </rPr>
      <t>Associate has implemented 25% of the steps correctly.</t>
    </r>
    <r>
      <rPr>
        <b/>
        <sz val="10"/>
        <rFont val="Times New Roman"/>
        <family val="1"/>
      </rPr>
      <t xml:space="preserve">
Attempted 50%: </t>
    </r>
    <r>
      <rPr>
        <sz val="10"/>
        <rFont val="Times New Roman"/>
        <family val="1"/>
      </rPr>
      <t>Associate has implemented  50% of the steps correctly.</t>
    </r>
    <r>
      <rPr>
        <b/>
        <sz val="10"/>
        <rFont val="Times New Roman"/>
        <family val="1"/>
      </rPr>
      <t xml:space="preserve">
Attempted 75%:</t>
    </r>
    <r>
      <rPr>
        <sz val="10"/>
        <rFont val="Times New Roman"/>
        <family val="1"/>
      </rPr>
      <t xml:space="preserve"> Associate has implemented  75% of the steps correctly</t>
    </r>
    <r>
      <rPr>
        <b/>
        <sz val="10"/>
        <rFont val="Times New Roman"/>
        <family val="1"/>
      </rPr>
      <t xml:space="preserve">
Completed: </t>
    </r>
    <r>
      <rPr>
        <sz val="10"/>
        <rFont val="Times New Roman"/>
        <family val="1"/>
      </rPr>
      <t>Associate has implemented all the mentioned steps correctly.</t>
    </r>
  </si>
  <si>
    <t>Single Responsibility Principle</t>
  </si>
  <si>
    <t>Each class or a method must have handled only 1 responsibility</t>
  </si>
  <si>
    <t xml:space="preserve">Dependency Inversion </t>
  </si>
  <si>
    <t>Check if abstraction is introduced between high level classes and low level classes such that high level modules should not depend on the low level modules
Example: Service is in Business layer that depends on DAO in database layer. Rather than doing a tight coupling of DAO classes directly into service, they have must have created an Interface for Service and atttached the DAO to the interface.</t>
  </si>
  <si>
    <t>Coding Standards</t>
  </si>
  <si>
    <t>1. Associate must have created necessary table structures 
2. Associate must have used DML statements to insert necessary sample data
3. Associate must have used primary key / foreign key constraints</t>
  </si>
  <si>
    <t>1. Associate must have used Maven for dependency management
2. When Maven Install is executed, the code must be build without any errors. The build must be successful and must generate a WAR file</t>
  </si>
  <si>
    <t>Yet to Input</t>
  </si>
  <si>
    <t>Completion Status</t>
  </si>
  <si>
    <t>Number of FSD Layers</t>
  </si>
  <si>
    <t>Coding Best Practices</t>
  </si>
  <si>
    <t>Database</t>
  </si>
  <si>
    <t>1. Associate must have Junits for writing unit test cases
2. Associate test cases must have a code coverage &gt; 90% (Positive and negative test cases must be written)
3. Associate must have written setup and teardown methods for the test suite</t>
  </si>
  <si>
    <t>Data Access Layer</t>
  </si>
  <si>
    <t xml:space="preserve">Design Patterns and Principles </t>
  </si>
  <si>
    <t>Spring Data JPA, Spring Boot</t>
  </si>
  <si>
    <t>Presentation Layer</t>
  </si>
  <si>
    <t>Spring REST, Spring Boot</t>
  </si>
  <si>
    <t>Spring REST with Spring Boot</t>
  </si>
  <si>
    <t>Spring JPA with Spring Boot</t>
  </si>
  <si>
    <t>Microservices</t>
  </si>
  <si>
    <t>Integration Layer</t>
  </si>
  <si>
    <t>H2/In-memory database</t>
  </si>
  <si>
    <t>Technologies under Evaluation</t>
  </si>
  <si>
    <t>Certified Software Engineering Trainee - Java Full Stack</t>
  </si>
  <si>
    <t>AWS Code Pipleline, ECS and Docker</t>
  </si>
  <si>
    <t>Are negative scenarios handled appropriately with proper Exception Handling? (The raw exceptions for invalid inputs must not stop service, rather it must return an appropriate status code)</t>
  </si>
  <si>
    <t>Microservice Name</t>
  </si>
  <si>
    <t>#</t>
  </si>
  <si>
    <t>Are appropriate Response Codes returned for possible combinations of input? (Happy path)</t>
  </si>
  <si>
    <t>Do all the End Points individually give expected data as output when tested with Postman?</t>
  </si>
  <si>
    <t>Is Swagger enabled for the service?</t>
  </si>
  <si>
    <t>The data is displayed dynamically for different use cases and not hardcoded?</t>
  </si>
  <si>
    <t>Integrated - Evaluation</t>
  </si>
  <si>
    <t>Inter-service Communication is working Correctly?</t>
  </si>
  <si>
    <t>Microservices Unit - Evaluation</t>
  </si>
  <si>
    <t>Is the Client Application has all the functionality working?</t>
  </si>
  <si>
    <t>Is the MVC application returns the same data when the actual Microservice is hit in Post man for the same set of inputs?</t>
  </si>
  <si>
    <t>0-Not Working</t>
  </si>
  <si>
    <t>100%-Fully Working</t>
  </si>
  <si>
    <t>Is Authentication and Authorization Working?</t>
  </si>
  <si>
    <t>Use Cases</t>
  </si>
  <si>
    <t>Functionality Score</t>
  </si>
  <si>
    <t>Total (End-to-End workflow)</t>
  </si>
  <si>
    <t>Total (Unit Workflow)</t>
  </si>
  <si>
    <t>Auto Populated (DO NOT MODIFY FORMULA)</t>
  </si>
  <si>
    <t>Static Code Evaluation - Web Portal (Client of Microservices)</t>
  </si>
  <si>
    <t>0%-Not Completed</t>
  </si>
  <si>
    <t>Presentation Layer Score</t>
  </si>
  <si>
    <t>1. Associate must have used REST API for exposing resources
2. Associate must have used HTTP GET/PUT/POST request method designators for the business methods which is to be exposed
3. Associate must have customized the request and response formats according to the requirement
4. Associates must have used appropriate RETURN CODES based on the service outcome
5. Associates must have extracted query/form/header parameters from the input
6. Associate must have built a custom response based on the input
7. Associate must have used JSON/JAXB data types in the service request/response
8. Associate must have used appropriate spring-boot-starter-data-rest API of Spring Boot bundle
9. Associate must have created the Spring Boot Main class - @SpringBootApplication for running the application</t>
  </si>
  <si>
    <t>Integration Layer Score</t>
  </si>
  <si>
    <t xml:space="preserve">1. Associate must have used Spring JPA for creating entity classes
2. Associate must have created table mappings and queried the database
3. Associate can use either XML or Annotation based mappings
4. Associate must have used SQL Query or Critiera for querying the database
5. Associate must have used the appropriate entity manager bean using Spring JPA Entity Manager classes
6. Associate must have used an application entry class annotated as 
@SpringBootApplication.
7. Associate must have imported spring boot specific JPA as a dependency (spring-boot-starter-data-jpa)
8. Associate must have created the Spring Boot Main class - @SpringBootApplication for running the application
</t>
  </si>
  <si>
    <t>Data Access Layer Score</t>
  </si>
  <si>
    <t>H2/In-Memory Database</t>
  </si>
  <si>
    <t>Mockito</t>
  </si>
  <si>
    <t xml:space="preserve">1. Associate must have used Mockito to mock the service or database 
2. The test cases must use the Mocked Objects for testing the services
</t>
  </si>
  <si>
    <t xml:space="preserve">1. Associate must have used slf4j/Lombok Logging
2. All the Critical errors and warnings must be appropriately logged in all services
</t>
  </si>
  <si>
    <t>Logging</t>
  </si>
  <si>
    <t>Ancillary Layer Score</t>
  </si>
  <si>
    <t>Ancillary</t>
  </si>
  <si>
    <t>Ancillary Layer (Security, Continuous Build, TDD, Logging)</t>
  </si>
  <si>
    <t>Maven, Junit, Spring Security, Lombok</t>
  </si>
  <si>
    <t xml:space="preserve">Security </t>
  </si>
  <si>
    <t>TDD</t>
  </si>
  <si>
    <t>Continous Build</t>
  </si>
  <si>
    <t xml:space="preserve">1. Associate must have used Spring Security with JWT
2. Authentication must have been performed using Spring Security
3. Token must be genertaed using JWT 
4. All microservices must get authorized to access any microservice using the JWT token
5. Token must get expire after a definite time interval, and authorization must be handled accordingly based on token expiry
</t>
  </si>
  <si>
    <t>1. Associate must have created entities correctly for the given microservice
2. Microservices communication must happen using Feign Client using ALB URLs in AWS
3. Microservice must be independently deployable
4. Microservices must have independent database
5. Microservice must not have chattiness type of communication (the call/return must be designed such that all relevant information must be obtained in one shot as much as possible)</t>
  </si>
  <si>
    <t>DevOps and Cloud</t>
  </si>
  <si>
    <t>AWS ECS</t>
  </si>
  <si>
    <t xml:space="preserve">1. Associate must have created ECS Service Clusters, Target Groups, ALBs
2. ALBs must send the incoming request to appropriate container
</t>
  </si>
  <si>
    <t xml:space="preserve">AWS CI/CD, Docker </t>
  </si>
  <si>
    <t>1. Associate must have used AWS CI/CD to do the following:
a. Build all the Microservices
b. Docker file must have proper base image and ENTRY Point 
c. Dockerize and Save image in ECR
d. Deploy the Service using Fargate Deployment</t>
  </si>
  <si>
    <t>Associates must have used Java coding standards. Code quality must be verified by running PMD rulesets/SONAR and ensure there is no major voilations like Cyclomatic Complexity/Resource Not Closed/Naming Conventions etc.</t>
  </si>
  <si>
    <t>Best Practices Score</t>
  </si>
  <si>
    <t>End to End functionality from Portal to Microservices in AWS</t>
  </si>
  <si>
    <t>Microservices, REST Web Services with Spring Boot</t>
  </si>
  <si>
    <t>Spring Data JPA with Spring Boot</t>
  </si>
  <si>
    <t>AWS CI/CD, Docker, AWS ECS</t>
  </si>
  <si>
    <t>Maven, Junits, Spring Security, Lombok Logging</t>
  </si>
  <si>
    <t>Overall Assessment Score</t>
  </si>
  <si>
    <t>Number of topics in which score &gt;= 70</t>
  </si>
  <si>
    <t>Overall Score (Functionality, Feature, Coding Best Practices)</t>
  </si>
  <si>
    <t xml:space="preserve">Base Data | DO NOT EDIT </t>
  </si>
  <si>
    <t>0-Not Applicable</t>
  </si>
  <si>
    <t>Is the service up and running in AWS and responds to requests from local environment?</t>
  </si>
  <si>
    <t>Best practices</t>
  </si>
  <si>
    <t>Worksheet to fill</t>
  </si>
  <si>
    <t>Summary</t>
  </si>
  <si>
    <t>Detail on the assessment or the project evaluation - Date, associate Id and Name</t>
  </si>
  <si>
    <t>Functionality-Evaluation &amp; all layer worksheets</t>
  </si>
  <si>
    <t>Based on the recommended questions and topic, evaluation score against that topic should be provided</t>
  </si>
  <si>
    <t>What to fill?</t>
  </si>
  <si>
    <t>FSD Layer Analysis</t>
  </si>
  <si>
    <t>To fill whether the UI layer is done by the associate or not. Kindly choose the answer for the question - Coding include MVC Portal App also?</t>
  </si>
  <si>
    <t>Trainer activity</t>
  </si>
  <si>
    <t>Trainer should provide score on every layer and the functionality. Functionality-Evaluation is provided in a separate worksheet. All others have columns to provide the score in the corresponding worksheet itself</t>
  </si>
  <si>
    <t>Mentor activity</t>
  </si>
  <si>
    <t>If at all there is a need to override trainer evaluation score, it has to be modified in the corresponding worksheet where the trainer has provided the score.
Mentor feedback on certification of the GenC's of the POD as FSE should be provided in the Summary sheet.</t>
  </si>
  <si>
    <t>POD name</t>
  </si>
  <si>
    <t>TO BE FILLED BY MENTOR</t>
  </si>
  <si>
    <t>Mentor name &amp; Id</t>
  </si>
  <si>
    <t>POD Members</t>
  </si>
  <si>
    <t>Associate detail</t>
  </si>
  <si>
    <t>TO BE FILLED BY TRAINER</t>
  </si>
  <si>
    <t>Overall feedback by the assessor on the deliverables delivered by the POD (not less than 5 sentences or 100 words)</t>
  </si>
  <si>
    <t>Trainer evaluation</t>
  </si>
  <si>
    <t>Presentation Layer Score - Trainer</t>
  </si>
  <si>
    <t>Integration Layer Score - Trainer</t>
  </si>
  <si>
    <t>Data Access Layer Score - Trainer</t>
  </si>
  <si>
    <t>Database Score</t>
  </si>
  <si>
    <t>Database Score - Trainer</t>
  </si>
  <si>
    <t>DevOps and Cloud - Trainer</t>
  </si>
  <si>
    <t>Ancillary Layer Score - Trainer</t>
  </si>
  <si>
    <t>Best Practices Score - Trainer</t>
  </si>
  <si>
    <t>POD members</t>
  </si>
  <si>
    <t xml:space="preserve"> </t>
  </si>
  <si>
    <t>Mentor comments (Justify your answer above)</t>
  </si>
  <si>
    <t>Would you like to override the Overall Assessment Score?</t>
  </si>
  <si>
    <t>POD Name / Number</t>
  </si>
  <si>
    <t>Self-Evaluation</t>
  </si>
  <si>
    <t>Static Code Evaluation - Integration Layer</t>
  </si>
  <si>
    <t>Static Code Evaluation - Data Access Layer</t>
  </si>
  <si>
    <t>Static Code Evaluation - Database Layer</t>
  </si>
  <si>
    <t>Static Code Evaluation - Ancillary</t>
  </si>
  <si>
    <t>Static Code Evaluation - Analysis of Best Practices Implemented</t>
  </si>
  <si>
    <t>Self-Evaluation Analysis</t>
  </si>
  <si>
    <t>Trainer-Evaluation Analysis</t>
  </si>
  <si>
    <t>Do you certify each GenC in this POD can be a Full Stack Engineer trainee? - Based on the interactions and overall score (Yes/No)</t>
  </si>
  <si>
    <t>If Yes, please provide justification for the change</t>
  </si>
  <si>
    <t>FSD_REPORT_DATA and FSD Layer Analysis worksheets will be automatically filled with the detail provided based on the evaluation</t>
  </si>
  <si>
    <t>Static Code Evaluation - Devops and cloud</t>
  </si>
  <si>
    <t>Angular/React</t>
  </si>
  <si>
    <t>1. Associate must have created an Angular/React application with appropriate components
2. Associate must have written data binding code in the component
3. Associate must have used Angular/React validation
4. Associate must have used DI for injecting the components in the main page
5. Associate must have used Routing for component rendering
6. Associate must have used Services to hit the Microservice and bind the data on the UI
7. If in case of errors, the appropriate error codes returned from Microservices has to be displayed accordingly in UI, with appropriate description</t>
  </si>
  <si>
    <t>Application complete knowledge and Agile knowledge</t>
  </si>
  <si>
    <t>Pod member name</t>
  </si>
  <si>
    <t>Is the POD member able to articulate the part of the code that they worked on?</t>
  </si>
  <si>
    <t>Is the POD member able to articulate the complete application flow?</t>
  </si>
  <si>
    <t>All pass?</t>
  </si>
  <si>
    <t>Very crucial for all the Pod members to know the complete application. Highlighted are the members who lack in it.</t>
  </si>
  <si>
    <t>Does every POD member knows the following Agile components?</t>
  </si>
  <si>
    <t>Agile</t>
  </si>
  <si>
    <t>Entire knowledge on Agile</t>
  </si>
  <si>
    <t>Scrum</t>
  </si>
  <si>
    <t>Product Backlog</t>
  </si>
  <si>
    <t>User story</t>
  </si>
  <si>
    <t>Sprint</t>
  </si>
  <si>
    <t>Sprint Planning</t>
  </si>
  <si>
    <t>Sprint Duration</t>
  </si>
  <si>
    <t>Velocity</t>
  </si>
  <si>
    <t>Retrospective meeting</t>
  </si>
  <si>
    <t>Daily standup meeting</t>
  </si>
  <si>
    <t>No</t>
  </si>
  <si>
    <t>Is every POD member aware of the complete project?</t>
  </si>
  <si>
    <t>Very critical</t>
  </si>
  <si>
    <t>Completion status is dependent on the COMPLETE POD awareness of the application</t>
  </si>
  <si>
    <t>Agile knowledge</t>
  </si>
  <si>
    <t>Angular/ReactJs</t>
  </si>
  <si>
    <t>Does the POD member have the complete code(All the Microservices and Front-end application) on AWS Code Commit?</t>
  </si>
  <si>
    <t>POD4-INTCDE22IJ062</t>
  </si>
  <si>
    <t>Rubin Siby</t>
  </si>
  <si>
    <t>Nandhakumar S</t>
  </si>
  <si>
    <t>Mudigonda Ramadevi</t>
  </si>
  <si>
    <t>Deepika R</t>
  </si>
  <si>
    <t>Calculate Networth</t>
  </si>
  <si>
    <t>Daily Mutual Fund NAV</t>
  </si>
  <si>
    <t>Daily Share Price</t>
  </si>
  <si>
    <t>Authorization</t>
  </si>
  <si>
    <t>Swagger</t>
  </si>
  <si>
    <t>Customer Portal(MVC)</t>
  </si>
  <si>
    <t>Portfolio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</si>
</sst>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0"/>
      <color theme="0"/>
      <name val="Times New Roman"/>
      <family val="1"/>
    </font>
    <font>
      <sz val="10"/>
      <color theme="1"/>
      <name val="Calibri"/>
      <family val="2"/>
      <scheme val="minor"/>
    </font>
    <font>
      <b/>
      <sz val="10"/>
      <color theme="1"/>
      <name val="Times New Roman"/>
      <family val="1"/>
    </font>
    <font>
      <sz val="10"/>
      <color theme="1"/>
      <name val="Times New Roman"/>
      <family val="1"/>
    </font>
    <font>
      <sz val="10"/>
      <name val="Times New Roman"/>
      <family val="1"/>
    </font>
    <font>
      <b/>
      <sz val="10"/>
      <name val="Times New Roman"/>
      <family val="1"/>
    </font>
    <font>
      <b/>
      <sz val="11"/>
      <color theme="0"/>
      <name val="Calibri"/>
      <family val="2"/>
      <scheme val="minor"/>
    </font>
    <font>
      <sz val="10"/>
      <color theme="0"/>
      <name val="Calibri"/>
      <family val="2"/>
      <scheme val="minor"/>
    </font>
    <font>
      <b/>
      <sz val="12"/>
      <color theme="0"/>
      <name val="Calibri"/>
      <family val="2"/>
      <scheme val="minor"/>
    </font>
    <font>
      <b/>
      <sz val="11"/>
      <name val="Calibri"/>
      <family val="2"/>
      <scheme val="minor"/>
    </font>
    <font>
      <b/>
      <sz val="10"/>
      <color rgb="FFFF0000"/>
      <name val="Times New Roman"/>
      <family val="1"/>
    </font>
    <font>
      <sz val="10"/>
      <name val="Calibri"/>
      <family val="2"/>
      <scheme val="minor"/>
    </font>
    <font>
      <sz val="11"/>
      <color theme="0"/>
      <name val="Calibri"/>
      <family val="2"/>
      <scheme val="minor"/>
    </font>
    <font>
      <b/>
      <sz val="10"/>
      <color theme="0"/>
      <name val="Calibri"/>
      <family val="2"/>
      <scheme val="minor"/>
    </font>
    <font>
      <sz val="10"/>
      <color theme="0"/>
      <name val="Times New Roman"/>
      <family val="1"/>
    </font>
    <font>
      <b/>
      <sz val="14"/>
      <color theme="0"/>
      <name val="Calibri"/>
      <family val="2"/>
      <scheme val="minor"/>
    </font>
    <font>
      <sz val="11"/>
      <color rgb="FFFF0000"/>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0" fontId="0" fillId="0" borderId="0" xfId="0"/>
    <xf numFmtId="0" fontId="6" fillId="0"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8" fillId="5" borderId="1" xfId="0" applyFont="1" applyFill="1" applyBorder="1"/>
    <xf numFmtId="0" fontId="4" fillId="2" borderId="1" xfId="0" applyFont="1" applyFill="1" applyBorder="1"/>
    <xf numFmtId="0" fontId="3" fillId="6" borderId="1" xfId="0" applyFont="1" applyFill="1" applyBorder="1" applyAlignment="1">
      <alignment horizontal="left"/>
    </xf>
    <xf numFmtId="0" fontId="3" fillId="3" borderId="1" xfId="0" applyFont="1" applyFill="1" applyBorder="1" applyAlignment="1">
      <alignment horizontal="left"/>
    </xf>
    <xf numFmtId="0" fontId="1" fillId="0" borderId="0" xfId="0" applyFont="1"/>
    <xf numFmtId="0" fontId="9" fillId="3" borderId="1" xfId="0" applyFont="1" applyFill="1" applyBorder="1" applyAlignment="1">
      <alignment horizontal="left"/>
    </xf>
    <xf numFmtId="0" fontId="0" fillId="0" borderId="1" xfId="0" applyBorder="1" applyAlignment="1">
      <alignment horizontal="left"/>
    </xf>
    <xf numFmtId="0" fontId="0" fillId="0" borderId="1" xfId="0" applyFill="1" applyBorder="1"/>
    <xf numFmtId="0" fontId="0" fillId="0" borderId="1" xfId="0" applyBorder="1" applyAlignment="1">
      <alignment horizontal="right"/>
    </xf>
    <xf numFmtId="0" fontId="8" fillId="5" borderId="1" xfId="0" applyFont="1" applyFill="1" applyBorder="1" applyAlignment="1">
      <alignment horizontal="left"/>
    </xf>
    <xf numFmtId="0" fontId="10" fillId="5" borderId="1" xfId="0" applyFont="1" applyFill="1" applyBorder="1"/>
    <xf numFmtId="0" fontId="0" fillId="6" borderId="1" xfId="0" applyFill="1" applyBorder="1"/>
    <xf numFmtId="0" fontId="0" fillId="0" borderId="1" xfId="0" applyFill="1" applyBorder="1" applyAlignment="1">
      <alignment horizontal="left"/>
    </xf>
    <xf numFmtId="0" fontId="0" fillId="0" borderId="7" xfId="0" applyBorder="1"/>
    <xf numFmtId="0" fontId="0" fillId="0" borderId="0" xfId="0"/>
    <xf numFmtId="0" fontId="0" fillId="0" borderId="1" xfId="0" applyBorder="1"/>
    <xf numFmtId="0" fontId="4" fillId="2" borderId="1" xfId="0" applyFont="1" applyFill="1" applyBorder="1" applyAlignment="1">
      <alignment wrapText="1"/>
    </xf>
    <xf numFmtId="0" fontId="13" fillId="3" borderId="1" xfId="0" applyFont="1" applyFill="1" applyBorder="1" applyAlignment="1">
      <alignment horizontal="left" wrapText="1"/>
    </xf>
    <xf numFmtId="0" fontId="2" fillId="5" borderId="1" xfId="0" applyFont="1" applyFill="1" applyBorder="1" applyAlignment="1">
      <alignment horizontal="left" vertical="top" wrapText="1"/>
    </xf>
    <xf numFmtId="0" fontId="2" fillId="5" borderId="1" xfId="0" applyFont="1" applyFill="1" applyBorder="1" applyAlignment="1" applyProtection="1">
      <alignment horizontal="left" vertical="top" wrapText="1"/>
      <protection locked="0"/>
    </xf>
    <xf numFmtId="0" fontId="2" fillId="5" borderId="1" xfId="0" applyFont="1" applyFill="1" applyBorder="1" applyAlignment="1">
      <alignment horizontal="left" vertical="top"/>
    </xf>
    <xf numFmtId="0" fontId="0" fillId="0" borderId="0" xfId="0" applyAlignment="1">
      <alignment horizontal="left" vertical="top"/>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center" wrapText="1"/>
    </xf>
    <xf numFmtId="0" fontId="14" fillId="9" borderId="1" xfId="0" applyFont="1" applyFill="1" applyBorder="1" applyAlignment="1">
      <alignment horizontal="left"/>
    </xf>
    <xf numFmtId="0" fontId="8" fillId="9" borderId="1" xfId="0" applyFont="1" applyFill="1" applyBorder="1" applyAlignment="1">
      <alignment horizontal="left"/>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xf>
    <xf numFmtId="0" fontId="0" fillId="0" borderId="1" xfId="0" applyFont="1" applyFill="1" applyBorder="1" applyAlignment="1">
      <alignment horizontal="left"/>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15" fillId="10" borderId="1" xfId="0" applyFont="1" applyFill="1" applyBorder="1" applyAlignment="1">
      <alignment horizontal="center"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 fillId="0" borderId="1" xfId="0" applyFont="1" applyBorder="1"/>
    <xf numFmtId="0" fontId="15" fillId="10" borderId="1" xfId="0" applyFont="1" applyFill="1" applyBorder="1" applyAlignment="1">
      <alignment horizontal="left" wrapText="1"/>
    </xf>
    <xf numFmtId="0" fontId="0" fillId="11" borderId="1" xfId="0" applyFill="1" applyBorder="1"/>
    <xf numFmtId="0" fontId="1" fillId="11" borderId="1" xfId="0" applyFont="1" applyFill="1" applyBorder="1"/>
    <xf numFmtId="0" fontId="9" fillId="12" borderId="1" xfId="0" applyFont="1" applyFill="1" applyBorder="1" applyAlignment="1">
      <alignment horizontal="left" vertical="top"/>
    </xf>
    <xf numFmtId="0" fontId="16" fillId="12" borderId="1" xfId="0" applyFont="1" applyFill="1" applyBorder="1"/>
    <xf numFmtId="0" fontId="2" fillId="12" borderId="1" xfId="0" applyFont="1" applyFill="1" applyBorder="1" applyAlignment="1">
      <alignment horizontal="left" vertical="top" wrapText="1"/>
    </xf>
    <xf numFmtId="0" fontId="5" fillId="7" borderId="1" xfId="0" applyFont="1" applyFill="1" applyBorder="1" applyAlignment="1" applyProtection="1">
      <alignment horizontal="left" vertical="top" wrapText="1"/>
      <protection locked="0"/>
    </xf>
    <xf numFmtId="0" fontId="0" fillId="7" borderId="1" xfId="0" applyFill="1" applyBorder="1"/>
    <xf numFmtId="0" fontId="5" fillId="11" borderId="1" xfId="0" applyFont="1" applyFill="1" applyBorder="1" applyAlignment="1" applyProtection="1">
      <alignment horizontal="left" vertical="top" wrapText="1"/>
      <protection locked="0"/>
    </xf>
    <xf numFmtId="0" fontId="3" fillId="0" borderId="1" xfId="0" applyFont="1" applyFill="1" applyBorder="1"/>
    <xf numFmtId="0" fontId="1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left" vertical="top"/>
    </xf>
    <xf numFmtId="0" fontId="0" fillId="0" borderId="0" xfId="0" applyAlignment="1">
      <alignment wrapText="1"/>
    </xf>
    <xf numFmtId="0" fontId="15" fillId="13" borderId="1" xfId="0" applyFont="1" applyFill="1" applyBorder="1" applyAlignment="1">
      <alignment horizontal="center" wrapText="1"/>
    </xf>
    <xf numFmtId="0" fontId="15" fillId="13" borderId="0" xfId="0" applyFont="1" applyFill="1" applyBorder="1" applyAlignment="1">
      <alignment horizontal="center" wrapText="1"/>
    </xf>
    <xf numFmtId="0" fontId="0" fillId="14" borderId="1" xfId="0" applyFill="1" applyBorder="1" applyAlignment="1">
      <alignment horizontal="right"/>
    </xf>
    <xf numFmtId="0" fontId="18" fillId="14" borderId="1" xfId="0" applyFont="1" applyFill="1" applyBorder="1"/>
    <xf numFmtId="0" fontId="18" fillId="14" borderId="1" xfId="0" applyFont="1" applyFill="1" applyBorder="1" applyAlignment="1">
      <alignment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xf>
    <xf numFmtId="0" fontId="8" fillId="8" borderId="5" xfId="0" applyFont="1" applyFill="1" applyBorder="1" applyAlignment="1">
      <alignment horizontal="center"/>
    </xf>
    <xf numFmtId="0" fontId="11" fillId="0" borderId="1" xfId="0" applyFont="1" applyFill="1" applyBorder="1" applyAlignment="1">
      <alignment horizontal="center" vertical="center" wrapText="1"/>
    </xf>
    <xf numFmtId="0" fontId="3" fillId="6" borderId="4" xfId="0" applyFont="1" applyFill="1" applyBorder="1" applyAlignment="1">
      <alignment horizontal="center"/>
    </xf>
    <xf numFmtId="0" fontId="3" fillId="6" borderId="2" xfId="0" applyFont="1" applyFill="1" applyBorder="1" applyAlignment="1">
      <alignment horizontal="center"/>
    </xf>
    <xf numFmtId="0" fontId="0" fillId="11" borderId="0" xfId="0" applyFill="1" applyAlignment="1">
      <alignment horizontal="left"/>
    </xf>
    <xf numFmtId="0" fontId="14" fillId="8" borderId="8" xfId="0" applyFont="1" applyFill="1" applyBorder="1" applyAlignment="1">
      <alignment horizontal="center"/>
    </xf>
    <xf numFmtId="0" fontId="14" fillId="8" borderId="0" xfId="0" applyFont="1" applyFill="1" applyBorder="1" applyAlignment="1">
      <alignment horizontal="center"/>
    </xf>
    <xf numFmtId="0" fontId="14" fillId="8" borderId="9" xfId="0" applyFont="1" applyFill="1" applyBorder="1" applyAlignment="1">
      <alignment horizontal="center"/>
    </xf>
    <xf numFmtId="0" fontId="14" fillId="8" borderId="6" xfId="0" applyFont="1" applyFill="1" applyBorder="1" applyAlignment="1">
      <alignment horizontal="center"/>
    </xf>
    <xf numFmtId="0" fontId="17" fillId="10" borderId="7" xfId="0" applyFont="1" applyFill="1" applyBorder="1" applyAlignment="1">
      <alignment horizontal="center" wrapText="1"/>
    </xf>
    <xf numFmtId="0" fontId="17" fillId="10" borderId="10" xfId="0" applyFont="1" applyFill="1" applyBorder="1" applyAlignment="1">
      <alignment horizontal="center" wrapText="1"/>
    </xf>
    <xf numFmtId="0" fontId="17" fillId="10" borderId="5" xfId="0" applyFont="1" applyFill="1" applyBorder="1" applyAlignment="1">
      <alignment horizontal="center" wrapText="1"/>
    </xf>
    <xf numFmtId="0" fontId="15" fillId="10" borderId="4"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2" xfId="0" applyFont="1" applyFill="1" applyBorder="1" applyAlignment="1">
      <alignment horizontal="center" vertical="center" wrapText="1"/>
    </xf>
    <xf numFmtId="0" fontId="0" fillId="0" borderId="1" xfId="0" applyBorder="1" applyAlignment="1">
      <alignment horizontal="center" vertical="center"/>
    </xf>
    <xf numFmtId="0" fontId="18" fillId="14" borderId="1" xfId="0" applyFont="1" applyFill="1" applyBorder="1" applyAlignment="1">
      <alignment horizontal="center" vertical="center" wrapText="1"/>
    </xf>
    <xf numFmtId="0" fontId="8" fillId="8" borderId="6" xfId="0" applyFont="1" applyFill="1" applyBorder="1" applyAlignment="1">
      <alignment horizontal="center"/>
    </xf>
    <xf numFmtId="0" fontId="0" fillId="0" borderId="1" xfId="0" applyBorder="1" applyAlignment="1">
      <alignment horizontal="center"/>
    </xf>
    <xf numFmtId="0" fontId="4" fillId="6" borderId="1" xfId="0" applyFont="1" applyFill="1" applyBorder="1" applyAlignment="1">
      <alignment horizontal="center" vertical="top" wrapText="1"/>
    </xf>
    <xf numFmtId="0" fontId="0" fillId="0" borderId="1" xfId="0" applyBorder="1" applyAlignment="1">
      <alignment horizontal="center" vertical="center" wrapText="1"/>
    </xf>
    <xf numFmtId="0" fontId="8" fillId="4" borderId="1" xfId="0" applyFont="1" applyFill="1" applyBorder="1" applyAlignment="1">
      <alignment horizontal="center"/>
    </xf>
    <xf numFmtId="0" fontId="0" fillId="0" borderId="4" xfId="0" applyBorder="1" applyAlignment="1">
      <alignment horizontal="left" vertical="top"/>
    </xf>
    <xf numFmtId="0" fontId="0" fillId="0" borderId="2" xfId="0" applyBorder="1" applyAlignment="1">
      <alignment horizontal="left" vertical="top"/>
    </xf>
    <xf numFmtId="0" fontId="8" fillId="5" borderId="7" xfId="0" applyFont="1" applyFill="1" applyBorder="1" applyAlignment="1">
      <alignment horizontal="center"/>
    </xf>
    <xf numFmtId="0" fontId="8" fillId="5" borderId="10" xfId="0" applyFont="1" applyFill="1" applyBorder="1" applyAlignment="1">
      <alignment horizontal="center"/>
    </xf>
    <xf numFmtId="0" fontId="8" fillId="5" borderId="5" xfId="0" applyFont="1" applyFill="1" applyBorder="1" applyAlignment="1">
      <alignment horizontal="center"/>
    </xf>
  </cellXfs>
  <cellStyles count="1">
    <cellStyle name="Normal" xfId="0" builtinId="0"/>
  </cellStyles>
  <dxfs count="7">
    <dxf>
      <font>
        <color rgb="FF9C0006"/>
      </font>
      <fill>
        <patternFill>
          <bgColor rgb="FFFFC7CE"/>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shadri/AcademyWork/Internship2020/FSE/Evaluation%20templates/CDE_Project_Evaluation_Sheet_D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
      <sheetName val="READ ME"/>
      <sheetName val="Summary"/>
      <sheetName val="Functionality-Evaluation"/>
      <sheetName val="Presentation Layer"/>
      <sheetName val="Integration Layer"/>
      <sheetName val="Data Access Layer"/>
      <sheetName val="Database"/>
      <sheetName val="DevOps and Cloud"/>
      <sheetName val="Ancillary"/>
      <sheetName val="BestPractices-Analysis"/>
      <sheetName val="FSD Layer Analysis"/>
      <sheetName val="FSD_REPOR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3"/>
  <sheetViews>
    <sheetView topLeftCell="A4" workbookViewId="0">
      <selection activeCell="D5" sqref="D5:D9"/>
    </sheetView>
  </sheetViews>
  <sheetFormatPr defaultRowHeight="15" x14ac:dyDescent="0.25"/>
  <cols>
    <col min="3" max="3" width="43.7109375" bestFit="1" customWidth="1"/>
    <col min="4" max="4" width="87.7109375" customWidth="1"/>
  </cols>
  <sheetData>
    <row r="4" spans="3:4" x14ac:dyDescent="0.25">
      <c r="C4" s="45" t="s">
        <v>122</v>
      </c>
      <c r="D4" s="45" t="s">
        <v>127</v>
      </c>
    </row>
    <row r="5" spans="3:4" x14ac:dyDescent="0.25">
      <c r="C5" s="4" t="s">
        <v>123</v>
      </c>
      <c r="D5" s="4" t="s">
        <v>124</v>
      </c>
    </row>
    <row r="6" spans="3:4" ht="30" x14ac:dyDescent="0.25">
      <c r="C6" s="4" t="s">
        <v>125</v>
      </c>
      <c r="D6" s="4" t="s">
        <v>126</v>
      </c>
    </row>
    <row r="7" spans="3:4" ht="30" x14ac:dyDescent="0.25">
      <c r="C7" s="4" t="s">
        <v>128</v>
      </c>
      <c r="D7" s="4" t="s">
        <v>129</v>
      </c>
    </row>
    <row r="8" spans="3:4" s="19" customFormat="1" ht="45" x14ac:dyDescent="0.25">
      <c r="C8" s="4" t="s">
        <v>130</v>
      </c>
      <c r="D8" s="4" t="s">
        <v>131</v>
      </c>
    </row>
    <row r="9" spans="3:4" s="19" customFormat="1" ht="60" x14ac:dyDescent="0.25">
      <c r="C9" s="4" t="s">
        <v>132</v>
      </c>
      <c r="D9" s="4" t="s">
        <v>133</v>
      </c>
    </row>
    <row r="10" spans="3:4" x14ac:dyDescent="0.25">
      <c r="C10" s="62"/>
      <c r="D10" s="62"/>
    </row>
    <row r="11" spans="3:4" x14ac:dyDescent="0.25">
      <c r="C11" s="62"/>
      <c r="D11" s="62"/>
    </row>
    <row r="12" spans="3:4" ht="28.5" customHeight="1" x14ac:dyDescent="0.25">
      <c r="C12" s="68" t="s">
        <v>165</v>
      </c>
      <c r="D12" s="68"/>
    </row>
    <row r="13" spans="3:4" x14ac:dyDescent="0.25">
      <c r="C13" s="62"/>
      <c r="D13" s="62"/>
    </row>
  </sheetData>
  <mergeCells count="1">
    <mergeCell ref="C12:D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
  <sheetViews>
    <sheetView topLeftCell="A4" workbookViewId="0">
      <selection activeCell="C8" sqref="C8"/>
    </sheetView>
  </sheetViews>
  <sheetFormatPr defaultRowHeight="15" x14ac:dyDescent="0.25"/>
  <cols>
    <col min="2" max="2" width="58.85546875" customWidth="1"/>
    <col min="4" max="4" width="17.42578125" customWidth="1"/>
  </cols>
  <sheetData>
    <row r="1" spans="1:6" ht="26.25" x14ac:dyDescent="0.25">
      <c r="A1" s="19"/>
      <c r="B1" s="49" t="s">
        <v>103</v>
      </c>
      <c r="C1" s="56">
        <f>AVERAGE($D$5,$D$8)*100</f>
        <v>25</v>
      </c>
      <c r="D1" s="49" t="s">
        <v>147</v>
      </c>
      <c r="E1" s="56">
        <f>AVERAGE($F$5,$F$8)*100</f>
        <v>0</v>
      </c>
      <c r="F1" s="19"/>
    </row>
    <row r="2" spans="1:6" x14ac:dyDescent="0.25">
      <c r="A2" s="19"/>
      <c r="B2" s="19"/>
      <c r="C2" s="19"/>
      <c r="D2" s="19"/>
      <c r="E2" s="19"/>
      <c r="F2" s="19"/>
    </row>
    <row r="3" spans="1:6" x14ac:dyDescent="0.25">
      <c r="A3" s="87" t="s">
        <v>166</v>
      </c>
      <c r="B3" s="87"/>
      <c r="C3" s="87" t="s">
        <v>155</v>
      </c>
      <c r="D3" s="87"/>
      <c r="E3" s="87" t="s">
        <v>141</v>
      </c>
      <c r="F3" s="87"/>
    </row>
    <row r="4" spans="1:6" x14ac:dyDescent="0.25">
      <c r="A4" s="25" t="s">
        <v>21</v>
      </c>
      <c r="B4" s="23" t="s">
        <v>0</v>
      </c>
      <c r="C4" s="24" t="s">
        <v>1</v>
      </c>
      <c r="D4" s="24" t="s">
        <v>4</v>
      </c>
      <c r="E4" s="24" t="s">
        <v>1</v>
      </c>
      <c r="F4" s="24" t="s">
        <v>4</v>
      </c>
    </row>
    <row r="5" spans="1:6" ht="25.5" x14ac:dyDescent="0.25">
      <c r="A5" s="54">
        <v>1</v>
      </c>
      <c r="B5" s="54" t="s">
        <v>106</v>
      </c>
      <c r="C5" s="54" t="s">
        <v>29</v>
      </c>
      <c r="D5" s="57">
        <f>VLOOKUP($C$5,FORMULA!$C$9:$D$15,2,FALSE)</f>
        <v>0.25</v>
      </c>
      <c r="E5" s="54" t="s">
        <v>34</v>
      </c>
      <c r="F5" s="57">
        <f>VLOOKUP($E$5,FORMULA!$C$9:$D$15,2,FALSE)</f>
        <v>0</v>
      </c>
    </row>
    <row r="6" spans="1:6" ht="63.75" x14ac:dyDescent="0.25">
      <c r="A6" s="20"/>
      <c r="B6" s="2" t="s">
        <v>107</v>
      </c>
      <c r="C6" s="20"/>
      <c r="D6" s="20"/>
      <c r="E6" s="20"/>
      <c r="F6" s="20"/>
    </row>
    <row r="7" spans="1:6" ht="76.5" x14ac:dyDescent="0.25">
      <c r="A7" s="20"/>
      <c r="B7" s="2" t="s">
        <v>35</v>
      </c>
      <c r="C7" s="20"/>
      <c r="D7" s="20"/>
      <c r="E7" s="20"/>
      <c r="F7" s="20"/>
    </row>
    <row r="8" spans="1:6" ht="25.5" x14ac:dyDescent="0.25">
      <c r="A8" s="54">
        <v>2</v>
      </c>
      <c r="B8" s="54" t="s">
        <v>104</v>
      </c>
      <c r="C8" s="54" t="s">
        <v>29</v>
      </c>
      <c r="D8" s="57">
        <f>VLOOKUP($C$8,FORMULA!$C$9:$D$15,2,FALSE)</f>
        <v>0.25</v>
      </c>
      <c r="E8" s="54" t="s">
        <v>34</v>
      </c>
      <c r="F8" s="57">
        <f>VLOOKUP($E$8,FORMULA!$C$9:$D$15,2,FALSE)</f>
        <v>0</v>
      </c>
    </row>
    <row r="9" spans="1:6" ht="51" x14ac:dyDescent="0.25">
      <c r="A9" s="20"/>
      <c r="B9" s="2" t="s">
        <v>105</v>
      </c>
      <c r="C9" s="20"/>
      <c r="D9" s="20"/>
      <c r="E9" s="20"/>
      <c r="F9" s="20"/>
    </row>
    <row r="10" spans="1:6" ht="76.5" x14ac:dyDescent="0.25">
      <c r="A10" s="20"/>
      <c r="B10" s="2" t="s">
        <v>35</v>
      </c>
      <c r="C10" s="20"/>
      <c r="D10" s="20"/>
      <c r="E10" s="20"/>
      <c r="F10" s="20"/>
    </row>
  </sheetData>
  <mergeCells count="3">
    <mergeCell ref="A3:B3"/>
    <mergeCell ref="C3:D3"/>
    <mergeCell ref="E3:F3"/>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FORMULA!$C$9:$C$15</xm:f>
          </x14:formula1>
          <xm:sqref>C8 C5 E8 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9"/>
  <sheetViews>
    <sheetView topLeftCell="A4" workbookViewId="0">
      <selection activeCell="C14" sqref="C14"/>
    </sheetView>
  </sheetViews>
  <sheetFormatPr defaultColWidth="9.140625" defaultRowHeight="15" x14ac:dyDescent="0.25"/>
  <cols>
    <col min="1" max="1" width="9.42578125" style="19" customWidth="1"/>
    <col min="2" max="2" width="64.28515625" style="19" customWidth="1"/>
    <col min="3" max="3" width="25.42578125" style="19" customWidth="1"/>
    <col min="4" max="4" width="18.140625" style="19" customWidth="1"/>
    <col min="5" max="5" width="25.42578125" style="19" customWidth="1"/>
    <col min="6" max="16384" width="9.140625" style="19"/>
  </cols>
  <sheetData>
    <row r="1" spans="1:13" ht="26.25" x14ac:dyDescent="0.25">
      <c r="B1" s="49" t="s">
        <v>94</v>
      </c>
      <c r="C1" s="56">
        <f>AVERAGE($D$5,$D$8,$D$11,$D$14,$D$17)*100</f>
        <v>100</v>
      </c>
      <c r="D1" s="49" t="s">
        <v>148</v>
      </c>
      <c r="E1" s="56">
        <f>AVERAGE($F$5,$F$8,$F$11,$F$14,$F$17)*100</f>
        <v>0</v>
      </c>
    </row>
    <row r="3" spans="1:13" x14ac:dyDescent="0.25">
      <c r="A3" s="87" t="s">
        <v>159</v>
      </c>
      <c r="B3" s="87"/>
      <c r="C3" s="87" t="s">
        <v>155</v>
      </c>
      <c r="D3" s="87"/>
      <c r="E3" s="87" t="s">
        <v>141</v>
      </c>
      <c r="F3" s="87"/>
    </row>
    <row r="4" spans="1:13" x14ac:dyDescent="0.25">
      <c r="A4" s="25" t="s">
        <v>21</v>
      </c>
      <c r="B4" s="23" t="s">
        <v>0</v>
      </c>
      <c r="C4" s="24" t="s">
        <v>1</v>
      </c>
      <c r="D4" s="24" t="s">
        <v>4</v>
      </c>
      <c r="E4" s="24" t="s">
        <v>1</v>
      </c>
      <c r="F4" s="24" t="s">
        <v>4</v>
      </c>
      <c r="M4" s="26"/>
    </row>
    <row r="5" spans="1:13" x14ac:dyDescent="0.25">
      <c r="A5" s="54">
        <v>1</v>
      </c>
      <c r="B5" s="54" t="s">
        <v>100</v>
      </c>
      <c r="C5" s="54" t="s">
        <v>32</v>
      </c>
      <c r="D5" s="57">
        <f>VLOOKUP($C$5,FORMULA!$C$9:$D$15,2,FALSE)</f>
        <v>1</v>
      </c>
      <c r="E5" s="54" t="s">
        <v>34</v>
      </c>
      <c r="F5" s="57">
        <f>VLOOKUP($E$5,FORMULA!$C$9:$D$15,2,FALSE)</f>
        <v>0</v>
      </c>
    </row>
    <row r="6" spans="1:13" ht="38.25" x14ac:dyDescent="0.25">
      <c r="A6" s="20"/>
      <c r="B6" s="2" t="s">
        <v>42</v>
      </c>
      <c r="C6" s="20"/>
      <c r="D6" s="20"/>
      <c r="E6" s="20"/>
      <c r="F6" s="20"/>
    </row>
    <row r="7" spans="1:13" ht="76.5" x14ac:dyDescent="0.25">
      <c r="A7" s="20"/>
      <c r="B7" s="2" t="s">
        <v>35</v>
      </c>
      <c r="C7" s="20"/>
      <c r="D7" s="20"/>
      <c r="E7" s="20"/>
      <c r="F7" s="20"/>
    </row>
    <row r="8" spans="1:13" x14ac:dyDescent="0.25">
      <c r="A8" s="54">
        <v>2</v>
      </c>
      <c r="B8" s="54" t="s">
        <v>99</v>
      </c>
      <c r="C8" s="54" t="s">
        <v>32</v>
      </c>
      <c r="D8" s="57">
        <f>VLOOKUP($C$8,FORMULA!$C$9:$D$15,2,FALSE)</f>
        <v>1</v>
      </c>
      <c r="E8" s="54" t="s">
        <v>34</v>
      </c>
      <c r="F8" s="57">
        <f>VLOOKUP($E$8,FORMULA!$C$9:$D$15,2,FALSE)</f>
        <v>0</v>
      </c>
    </row>
    <row r="9" spans="1:13" ht="51" x14ac:dyDescent="0.25">
      <c r="A9" s="20"/>
      <c r="B9" s="2" t="s">
        <v>48</v>
      </c>
      <c r="C9" s="20"/>
      <c r="D9" s="20"/>
      <c r="E9" s="20"/>
      <c r="F9" s="20"/>
    </row>
    <row r="10" spans="1:13" ht="76.5" x14ac:dyDescent="0.25">
      <c r="A10" s="20"/>
      <c r="B10" s="2" t="s">
        <v>35</v>
      </c>
      <c r="C10" s="20"/>
      <c r="D10" s="20"/>
      <c r="E10" s="20"/>
      <c r="F10" s="20"/>
    </row>
    <row r="11" spans="1:13" x14ac:dyDescent="0.25">
      <c r="A11" s="54">
        <v>3</v>
      </c>
      <c r="B11" s="54" t="s">
        <v>90</v>
      </c>
      <c r="C11" s="54" t="s">
        <v>32</v>
      </c>
      <c r="D11" s="57">
        <f>VLOOKUP($C$11,FORMULA!$C$9:$D$15,2,FALSE)</f>
        <v>1</v>
      </c>
      <c r="E11" s="54" t="s">
        <v>34</v>
      </c>
      <c r="F11" s="57">
        <f>VLOOKUP($E$11,FORMULA!$C$9:$D$15,2,FALSE)</f>
        <v>0</v>
      </c>
    </row>
    <row r="12" spans="1:13" ht="38.25" x14ac:dyDescent="0.25">
      <c r="A12" s="20"/>
      <c r="B12" s="2" t="s">
        <v>91</v>
      </c>
      <c r="C12" s="20"/>
      <c r="D12" s="20"/>
      <c r="E12" s="20"/>
      <c r="F12" s="20"/>
    </row>
    <row r="13" spans="1:13" ht="76.5" x14ac:dyDescent="0.25">
      <c r="A13" s="20"/>
      <c r="B13" s="2" t="s">
        <v>35</v>
      </c>
      <c r="C13" s="20"/>
      <c r="D13" s="20"/>
      <c r="E13" s="20"/>
      <c r="F13" s="20"/>
    </row>
    <row r="14" spans="1:13" x14ac:dyDescent="0.25">
      <c r="A14" s="54">
        <v>4</v>
      </c>
      <c r="B14" s="54" t="s">
        <v>93</v>
      </c>
      <c r="C14" s="54" t="s">
        <v>32</v>
      </c>
      <c r="D14" s="57">
        <f>VLOOKUP($C14,FORMULA!$C$9:$D$15,2,FALSE)</f>
        <v>1</v>
      </c>
      <c r="E14" s="54" t="s">
        <v>34</v>
      </c>
      <c r="F14" s="57">
        <f>VLOOKUP($E$14,FORMULA!$C$9:$D$15,2,FALSE)</f>
        <v>0</v>
      </c>
    </row>
    <row r="15" spans="1:13" ht="51" x14ac:dyDescent="0.25">
      <c r="A15" s="20"/>
      <c r="B15" s="2" t="s">
        <v>92</v>
      </c>
      <c r="C15" s="20"/>
      <c r="D15" s="20"/>
      <c r="E15" s="20"/>
      <c r="F15" s="20"/>
    </row>
    <row r="16" spans="1:13" ht="76.5" x14ac:dyDescent="0.25">
      <c r="A16" s="20"/>
      <c r="B16" s="2" t="s">
        <v>35</v>
      </c>
      <c r="C16" s="20"/>
      <c r="D16" s="20"/>
      <c r="E16" s="20"/>
      <c r="F16" s="20"/>
    </row>
    <row r="17" spans="1:6" x14ac:dyDescent="0.25">
      <c r="A17" s="54">
        <v>5</v>
      </c>
      <c r="B17" s="54" t="s">
        <v>98</v>
      </c>
      <c r="C17" s="54" t="s">
        <v>32</v>
      </c>
      <c r="D17" s="57">
        <f>VLOOKUP($C$17,FORMULA!$C$9:$D$15,2,FALSE)</f>
        <v>1</v>
      </c>
      <c r="E17" s="54" t="s">
        <v>34</v>
      </c>
      <c r="F17" s="57">
        <f>VLOOKUP($E$17,FORMULA!$C$9:$D$15,2,FALSE)</f>
        <v>0</v>
      </c>
    </row>
    <row r="18" spans="1:6" ht="102" x14ac:dyDescent="0.25">
      <c r="A18" s="20"/>
      <c r="B18" s="2" t="s">
        <v>101</v>
      </c>
      <c r="C18" s="20"/>
      <c r="D18" s="20"/>
      <c r="E18" s="20"/>
      <c r="F18" s="20"/>
    </row>
    <row r="19" spans="1:6" ht="76.5" x14ac:dyDescent="0.25">
      <c r="A19" s="20"/>
      <c r="B19" s="2" t="s">
        <v>35</v>
      </c>
      <c r="C19" s="20"/>
      <c r="D19" s="20"/>
      <c r="E19" s="20"/>
      <c r="F19"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FORMULA!$C$9:$C$15</xm:f>
          </x14:formula1>
          <xm:sqref>C8 C5 C11 C14 E8 E5 E11 E14 C17 E17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4"/>
  <sheetViews>
    <sheetView topLeftCell="A7" workbookViewId="0">
      <selection activeCell="C14" sqref="C14"/>
    </sheetView>
  </sheetViews>
  <sheetFormatPr defaultRowHeight="15" x14ac:dyDescent="0.25"/>
  <cols>
    <col min="2" max="2" width="55.140625" customWidth="1"/>
    <col min="3" max="3" width="19.140625" customWidth="1"/>
    <col min="4" max="4" width="17.42578125" customWidth="1"/>
    <col min="5" max="5" width="19.140625" style="19" customWidth="1"/>
    <col min="6" max="6" width="13.7109375" style="19" customWidth="1"/>
    <col min="13" max="13" width="9.140625" style="19"/>
  </cols>
  <sheetData>
    <row r="1" spans="1:6" s="19" customFormat="1" ht="26.25" x14ac:dyDescent="0.25">
      <c r="B1" s="49" t="s">
        <v>109</v>
      </c>
      <c r="C1" s="56">
        <f>AVERAGE(D6,D8,D10,D12,D14)*100</f>
        <v>100</v>
      </c>
      <c r="D1" s="49" t="s">
        <v>149</v>
      </c>
      <c r="E1" s="56">
        <f>AVERAGE(F6,F8,F10,F12,F14)*100</f>
        <v>0</v>
      </c>
    </row>
    <row r="2" spans="1:6" s="19" customFormat="1" x14ac:dyDescent="0.25"/>
    <row r="3" spans="1:6" s="19" customFormat="1" x14ac:dyDescent="0.25">
      <c r="A3" s="87" t="s">
        <v>160</v>
      </c>
      <c r="B3" s="87"/>
      <c r="C3" s="87" t="s">
        <v>155</v>
      </c>
      <c r="D3" s="87"/>
      <c r="E3" s="87" t="s">
        <v>141</v>
      </c>
      <c r="F3" s="87"/>
    </row>
    <row r="4" spans="1:6" s="26" customFormat="1" x14ac:dyDescent="0.25">
      <c r="A4" s="25" t="s">
        <v>21</v>
      </c>
      <c r="B4" s="23" t="s">
        <v>0</v>
      </c>
      <c r="C4" s="24" t="s">
        <v>1</v>
      </c>
      <c r="D4" s="24" t="s">
        <v>4</v>
      </c>
      <c r="E4" s="24" t="s">
        <v>1</v>
      </c>
      <c r="F4" s="24" t="s">
        <v>4</v>
      </c>
    </row>
    <row r="5" spans="1:6" x14ac:dyDescent="0.25">
      <c r="A5" s="89" t="s">
        <v>36</v>
      </c>
      <c r="B5" s="89"/>
      <c r="C5" s="89"/>
      <c r="D5" s="89"/>
      <c r="E5" s="89"/>
      <c r="F5" s="89"/>
    </row>
    <row r="6" spans="1:6" s="19" customFormat="1" x14ac:dyDescent="0.25">
      <c r="A6" s="2">
        <v>1</v>
      </c>
      <c r="B6" s="2" t="s">
        <v>37</v>
      </c>
      <c r="C6" s="54" t="s">
        <v>26</v>
      </c>
      <c r="D6" s="57">
        <f>VLOOKUP($C$6,FORMULA!$C$18:$D$21,2,FALSE)</f>
        <v>1</v>
      </c>
      <c r="E6" s="54" t="s">
        <v>34</v>
      </c>
      <c r="F6" s="57">
        <f>VLOOKUP($E$6,FORMULA!$C$18:$D$21,2,FALSE)</f>
        <v>0</v>
      </c>
    </row>
    <row r="7" spans="1:6" s="19" customFormat="1" x14ac:dyDescent="0.25">
      <c r="A7" s="89" t="s">
        <v>38</v>
      </c>
      <c r="B7" s="89"/>
      <c r="C7" s="89"/>
      <c r="D7" s="89"/>
      <c r="E7" s="89"/>
      <c r="F7" s="89"/>
    </row>
    <row r="8" spans="1:6" s="19" customFormat="1" ht="102" x14ac:dyDescent="0.25">
      <c r="A8" s="2">
        <v>2</v>
      </c>
      <c r="B8" s="2" t="s">
        <v>39</v>
      </c>
      <c r="C8" s="54" t="s">
        <v>26</v>
      </c>
      <c r="D8" s="57">
        <f>VLOOKUP($C$8,FORMULA!$C$18:$D$21,2,FALSE)</f>
        <v>1</v>
      </c>
      <c r="E8" s="54" t="s">
        <v>34</v>
      </c>
      <c r="F8" s="57">
        <f>VLOOKUP($E$8,FORMULA!$C$18:$D$21,2,FALSE)</f>
        <v>0</v>
      </c>
    </row>
    <row r="9" spans="1:6" x14ac:dyDescent="0.25">
      <c r="A9" s="89" t="s">
        <v>22</v>
      </c>
      <c r="B9" s="89"/>
      <c r="C9" s="89"/>
      <c r="D9" s="89"/>
      <c r="E9" s="89"/>
      <c r="F9" s="89"/>
    </row>
    <row r="10" spans="1:6" s="19" customFormat="1" ht="25.5" x14ac:dyDescent="0.25">
      <c r="A10" s="2">
        <v>3</v>
      </c>
      <c r="B10" s="2" t="s">
        <v>23</v>
      </c>
      <c r="C10" s="54" t="s">
        <v>26</v>
      </c>
      <c r="D10" s="57">
        <f>VLOOKUP($C$10,FORMULA!$C$18:$D$21,2,FALSE)</f>
        <v>1</v>
      </c>
      <c r="E10" s="54" t="s">
        <v>34</v>
      </c>
      <c r="F10" s="57">
        <f>VLOOKUP($E$10,FORMULA!$C$18:$D$21,2,FALSE)</f>
        <v>0</v>
      </c>
    </row>
    <row r="11" spans="1:6" s="19" customFormat="1" x14ac:dyDescent="0.25">
      <c r="A11" s="89" t="s">
        <v>24</v>
      </c>
      <c r="B11" s="89"/>
      <c r="C11" s="89"/>
      <c r="D11" s="89"/>
      <c r="E11" s="89"/>
      <c r="F11" s="89"/>
    </row>
    <row r="12" spans="1:6" s="19" customFormat="1" ht="38.25" x14ac:dyDescent="0.25">
      <c r="A12" s="2">
        <v>4</v>
      </c>
      <c r="B12" s="2" t="s">
        <v>25</v>
      </c>
      <c r="C12" s="54" t="s">
        <v>26</v>
      </c>
      <c r="D12" s="57">
        <f>VLOOKUP($C$12,FORMULA!$C$18:$D$21,2,FALSE)</f>
        <v>1</v>
      </c>
      <c r="E12" s="54" t="s">
        <v>34</v>
      </c>
      <c r="F12" s="57">
        <f>VLOOKUP($E$12,FORMULA!$C$18:$D$21,2,FALSE)</f>
        <v>0</v>
      </c>
    </row>
    <row r="13" spans="1:6" s="19" customFormat="1" x14ac:dyDescent="0.25">
      <c r="A13" s="89" t="s">
        <v>40</v>
      </c>
      <c r="B13" s="89"/>
      <c r="C13" s="89"/>
      <c r="D13" s="89"/>
      <c r="E13" s="89"/>
      <c r="F13" s="89"/>
    </row>
    <row r="14" spans="1:6" s="19" customFormat="1" ht="51" x14ac:dyDescent="0.25">
      <c r="A14" s="2">
        <v>5</v>
      </c>
      <c r="B14" s="2" t="s">
        <v>108</v>
      </c>
      <c r="C14" s="54" t="s">
        <v>26</v>
      </c>
      <c r="D14" s="57">
        <f>VLOOKUP($C$14,FORMULA!$C$18:$D$21,2,FALSE)</f>
        <v>1</v>
      </c>
      <c r="E14" s="54" t="s">
        <v>34</v>
      </c>
      <c r="F14" s="57">
        <f>VLOOKUP($E$14,FORMULA!$C$18:$D$21,2,FALSE)</f>
        <v>0</v>
      </c>
    </row>
  </sheetData>
  <mergeCells count="8">
    <mergeCell ref="A13:F13"/>
    <mergeCell ref="A3:B3"/>
    <mergeCell ref="C3:D3"/>
    <mergeCell ref="E3:F3"/>
    <mergeCell ref="A5:F5"/>
    <mergeCell ref="A7:F7"/>
    <mergeCell ref="A9:F9"/>
    <mergeCell ref="A11:F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FORMULA!$C$18:$C$21</xm:f>
          </x14:formula1>
          <xm:sqref>C10 C6 C12 C8 C14 E10 E6 E12 E8 E14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19"/>
  <sheetViews>
    <sheetView tabSelected="1" workbookViewId="0">
      <selection activeCell="D19" sqref="D19"/>
    </sheetView>
  </sheetViews>
  <sheetFormatPr defaultRowHeight="15" x14ac:dyDescent="0.25"/>
  <cols>
    <col min="2" max="2" width="55.28515625" bestFit="1" customWidth="1"/>
    <col min="3" max="3" width="46.140625" customWidth="1"/>
    <col min="4" max="4" width="24.7109375" customWidth="1"/>
    <col min="5" max="5" width="23" style="19" customWidth="1"/>
    <col min="6" max="6" width="20.85546875" customWidth="1"/>
  </cols>
  <sheetData>
    <row r="1" spans="2:6" x14ac:dyDescent="0.25">
      <c r="B1" s="94" t="s">
        <v>161</v>
      </c>
      <c r="C1" s="95"/>
      <c r="D1" s="95"/>
      <c r="E1" s="95"/>
      <c r="F1" s="96"/>
    </row>
    <row r="2" spans="2:6" x14ac:dyDescent="0.25">
      <c r="B2" s="91" t="s">
        <v>118</v>
      </c>
      <c r="C2" s="91"/>
      <c r="D2" s="91"/>
      <c r="E2" s="91"/>
      <c r="F2" s="91"/>
    </row>
    <row r="3" spans="2:6" x14ac:dyDescent="0.25">
      <c r="B3" s="5" t="s">
        <v>14</v>
      </c>
      <c r="C3" s="5" t="s">
        <v>16</v>
      </c>
      <c r="D3" s="14" t="s">
        <v>18</v>
      </c>
      <c r="E3" s="14" t="s">
        <v>17</v>
      </c>
      <c r="F3" s="5" t="s">
        <v>15</v>
      </c>
    </row>
    <row r="4" spans="2:6" ht="15" customHeight="1" x14ac:dyDescent="0.25">
      <c r="B4" s="35" t="s">
        <v>52</v>
      </c>
      <c r="C4" s="28" t="s">
        <v>167</v>
      </c>
      <c r="D4" s="11">
        <f>'Presentation Layer'!C1</f>
        <v>100</v>
      </c>
      <c r="E4" s="34">
        <f>D4</f>
        <v>100</v>
      </c>
      <c r="F4" s="42" t="str">
        <f>IF($E4&gt;=70,"Advanced",IF(AND($E4&gt;=50,$E4&lt;70),"Intermediate",IF(AND($E4&gt;=40,$E4&lt;50),"Basic","Low")))</f>
        <v>Advanced</v>
      </c>
    </row>
    <row r="5" spans="2:6" x14ac:dyDescent="0.25">
      <c r="B5" s="33" t="s">
        <v>57</v>
      </c>
      <c r="C5" s="29" t="s">
        <v>111</v>
      </c>
      <c r="D5" s="11">
        <f>'Integration Layer'!C1</f>
        <v>100</v>
      </c>
      <c r="E5" s="36">
        <f t="shared" ref="E5:E9" si="0">D5</f>
        <v>100</v>
      </c>
      <c r="F5" s="42" t="str">
        <f t="shared" ref="F5:F9" si="1">IF($E5&gt;=70,"Advanced",IF(AND($E5&gt;=50,$E5&lt;70),"Intermediate",IF(AND($E5&gt;=40,$E5&lt;50),"Basic","Low")))</f>
        <v>Advanced</v>
      </c>
    </row>
    <row r="6" spans="2:6" x14ac:dyDescent="0.25">
      <c r="B6" s="27" t="s">
        <v>49</v>
      </c>
      <c r="C6" s="29" t="s">
        <v>112</v>
      </c>
      <c r="D6" s="11">
        <f>'Data Access Layer'!C1</f>
        <v>100</v>
      </c>
      <c r="E6" s="36">
        <f t="shared" si="0"/>
        <v>100</v>
      </c>
      <c r="F6" s="42" t="str">
        <f t="shared" si="1"/>
        <v>Advanced</v>
      </c>
    </row>
    <row r="7" spans="2:6" x14ac:dyDescent="0.25">
      <c r="B7" s="20" t="s">
        <v>47</v>
      </c>
      <c r="C7" s="29" t="s">
        <v>89</v>
      </c>
      <c r="D7" s="11">
        <f>Database!C1</f>
        <v>100</v>
      </c>
      <c r="E7" s="30">
        <f t="shared" si="0"/>
        <v>100</v>
      </c>
      <c r="F7" s="42" t="str">
        <f t="shared" si="1"/>
        <v>Advanced</v>
      </c>
    </row>
    <row r="8" spans="2:6" x14ac:dyDescent="0.25">
      <c r="B8" s="40" t="s">
        <v>103</v>
      </c>
      <c r="C8" s="29" t="s">
        <v>113</v>
      </c>
      <c r="D8" s="11">
        <f>'DevOps and Cloud'!C1</f>
        <v>25</v>
      </c>
      <c r="E8" s="39">
        <f t="shared" si="0"/>
        <v>25</v>
      </c>
      <c r="F8" s="42" t="str">
        <f t="shared" si="1"/>
        <v>Low</v>
      </c>
    </row>
    <row r="9" spans="2:6" x14ac:dyDescent="0.25">
      <c r="B9" s="20" t="s">
        <v>95</v>
      </c>
      <c r="C9" s="4" t="s">
        <v>114</v>
      </c>
      <c r="D9" s="11">
        <f>Ancillary!C1</f>
        <v>100</v>
      </c>
      <c r="E9" s="30">
        <f t="shared" si="0"/>
        <v>100</v>
      </c>
      <c r="F9" s="42" t="str">
        <f t="shared" si="1"/>
        <v>Advanced</v>
      </c>
    </row>
    <row r="10" spans="2:6" s="19" customFormat="1" x14ac:dyDescent="0.25">
      <c r="B10" s="92" t="s">
        <v>46</v>
      </c>
      <c r="C10" s="4" t="s">
        <v>50</v>
      </c>
      <c r="D10" s="11">
        <f>AVERAGE('BestPractices-Analysis'!D6,'BestPractices-Analysis'!D8,'BestPractices-Analysis'!D10,'BestPractices-Analysis'!D12)*100</f>
        <v>100</v>
      </c>
      <c r="E10" s="90">
        <f>AVERAGE(D10:D11)</f>
        <v>100</v>
      </c>
      <c r="F10" s="90" t="str">
        <f t="shared" ref="F10" si="2">IF($E10&gt;=70,"Advanced",IF(AND($E10&gt;=50,$E10&lt;70),"Intermediate",IF(AND($E10&gt;=40,$E10&lt;50),"Basic","Low")))</f>
        <v>Advanced</v>
      </c>
    </row>
    <row r="11" spans="2:6" s="19" customFormat="1" x14ac:dyDescent="0.25">
      <c r="B11" s="93"/>
      <c r="C11" s="4" t="s">
        <v>40</v>
      </c>
      <c r="D11" s="11">
        <f>'BestPractices-Analysis'!D14*100</f>
        <v>100</v>
      </c>
      <c r="E11" s="90"/>
      <c r="F11" s="90"/>
    </row>
    <row r="12" spans="2:6" s="19" customFormat="1" ht="30" x14ac:dyDescent="0.25">
      <c r="B12" s="43" t="s">
        <v>27</v>
      </c>
      <c r="C12" s="43" t="s">
        <v>110</v>
      </c>
      <c r="D12" s="11">
        <f>'Functionality-Evaluation'!C1</f>
        <v>100</v>
      </c>
      <c r="E12" s="44">
        <f>D12</f>
        <v>100</v>
      </c>
      <c r="F12" s="44" t="str">
        <f>IF($E12&gt;=70,"Advanced",IF(AND($E12&gt;=50,$E12&lt;70),"Intermediate",IF(AND($E12&gt;=40,$E12&lt;50),"Basic","Low")))</f>
        <v>Advanced</v>
      </c>
    </row>
    <row r="16" spans="2:6" x14ac:dyDescent="0.25">
      <c r="B16" s="31" t="s">
        <v>45</v>
      </c>
      <c r="C16" s="13">
        <v>6</v>
      </c>
    </row>
    <row r="17" spans="2:3" x14ac:dyDescent="0.25">
      <c r="B17" s="31" t="s">
        <v>116</v>
      </c>
      <c r="C17" s="13">
        <f>COUNTIF(E4:E9,"&gt;=70")</f>
        <v>5</v>
      </c>
    </row>
    <row r="18" spans="2:3" x14ac:dyDescent="0.25">
      <c r="B18" s="31" t="s">
        <v>117</v>
      </c>
      <c r="C18" s="13">
        <f>ROUND(AVERAGE(E4:E12),2)</f>
        <v>90.63</v>
      </c>
    </row>
    <row r="19" spans="2:3" x14ac:dyDescent="0.25">
      <c r="B19" s="32" t="s">
        <v>44</v>
      </c>
      <c r="C19" s="13" t="str">
        <f>IF(AND(C17&gt;=C16,C18&gt;=70),"Completed","Not Completed")</f>
        <v>Not Completed</v>
      </c>
    </row>
  </sheetData>
  <mergeCells count="5">
    <mergeCell ref="E10:E11"/>
    <mergeCell ref="F10:F11"/>
    <mergeCell ref="B2:F2"/>
    <mergeCell ref="B10:B11"/>
    <mergeCell ref="B1:F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F19"/>
  <sheetViews>
    <sheetView workbookViewId="0">
      <selection activeCell="D19" sqref="D19"/>
    </sheetView>
  </sheetViews>
  <sheetFormatPr defaultColWidth="9.140625" defaultRowHeight="15" x14ac:dyDescent="0.25"/>
  <cols>
    <col min="1" max="1" width="9.140625" style="19"/>
    <col min="2" max="2" width="55.28515625" style="19" bestFit="1" customWidth="1"/>
    <col min="3" max="3" width="46.140625" style="19" customWidth="1"/>
    <col min="4" max="4" width="24.7109375" style="19" customWidth="1"/>
    <col min="5" max="5" width="23" style="19" customWidth="1"/>
    <col min="6" max="6" width="20.85546875" style="19" customWidth="1"/>
    <col min="7" max="16384" width="9.140625" style="19"/>
  </cols>
  <sheetData>
    <row r="1" spans="2:6" x14ac:dyDescent="0.25">
      <c r="B1" s="94" t="s">
        <v>162</v>
      </c>
      <c r="C1" s="95"/>
      <c r="D1" s="95"/>
      <c r="E1" s="95"/>
      <c r="F1" s="96"/>
    </row>
    <row r="2" spans="2:6" x14ac:dyDescent="0.25">
      <c r="B2" s="91" t="s">
        <v>118</v>
      </c>
      <c r="C2" s="91"/>
      <c r="D2" s="91"/>
      <c r="E2" s="91"/>
      <c r="F2" s="91"/>
    </row>
    <row r="3" spans="2:6" x14ac:dyDescent="0.25">
      <c r="B3" s="5" t="s">
        <v>14</v>
      </c>
      <c r="C3" s="5" t="s">
        <v>16</v>
      </c>
      <c r="D3" s="14" t="s">
        <v>18</v>
      </c>
      <c r="E3" s="14" t="s">
        <v>17</v>
      </c>
      <c r="F3" s="5" t="s">
        <v>15</v>
      </c>
    </row>
    <row r="4" spans="2:6" ht="15" customHeight="1" x14ac:dyDescent="0.25">
      <c r="B4" s="43" t="s">
        <v>52</v>
      </c>
      <c r="C4" s="43" t="s">
        <v>167</v>
      </c>
      <c r="D4" s="11">
        <f>'Presentation Layer'!E1</f>
        <v>0</v>
      </c>
      <c r="E4" s="42">
        <f>D4</f>
        <v>0</v>
      </c>
      <c r="F4" s="42" t="str">
        <f>IF($E4&gt;=70,"Advanced",IF(AND($E4&gt;=50,$E4&lt;70),"Intermediate",IF(AND($E4&gt;=40,$E4&lt;50),"Basic","Low")))</f>
        <v>Low</v>
      </c>
    </row>
    <row r="5" spans="2:6" x14ac:dyDescent="0.25">
      <c r="B5" s="43" t="s">
        <v>57</v>
      </c>
      <c r="C5" s="29" t="s">
        <v>111</v>
      </c>
      <c r="D5" s="11">
        <f>'Integration Layer'!E1</f>
        <v>0</v>
      </c>
      <c r="E5" s="42">
        <f t="shared" ref="E5:E9" si="0">D5</f>
        <v>0</v>
      </c>
      <c r="F5" s="42" t="str">
        <f t="shared" ref="F5:F10" si="1">IF($E5&gt;=70,"Advanced",IF(AND($E5&gt;=50,$E5&lt;70),"Intermediate",IF(AND($E5&gt;=40,$E5&lt;50),"Basic","Low")))</f>
        <v>Low</v>
      </c>
    </row>
    <row r="6" spans="2:6" x14ac:dyDescent="0.25">
      <c r="B6" s="27" t="s">
        <v>49</v>
      </c>
      <c r="C6" s="29" t="s">
        <v>112</v>
      </c>
      <c r="D6" s="11">
        <f>'Data Access Layer'!E1</f>
        <v>0</v>
      </c>
      <c r="E6" s="42">
        <f t="shared" si="0"/>
        <v>0</v>
      </c>
      <c r="F6" s="42" t="str">
        <f t="shared" si="1"/>
        <v>Low</v>
      </c>
    </row>
    <row r="7" spans="2:6" x14ac:dyDescent="0.25">
      <c r="B7" s="20" t="s">
        <v>47</v>
      </c>
      <c r="C7" s="29" t="s">
        <v>89</v>
      </c>
      <c r="D7" s="11">
        <f>Database!E1</f>
        <v>0</v>
      </c>
      <c r="E7" s="30">
        <f t="shared" si="0"/>
        <v>0</v>
      </c>
      <c r="F7" s="42" t="str">
        <f t="shared" si="1"/>
        <v>Low</v>
      </c>
    </row>
    <row r="8" spans="2:6" x14ac:dyDescent="0.25">
      <c r="B8" s="61" t="s">
        <v>103</v>
      </c>
      <c r="C8" s="29" t="s">
        <v>113</v>
      </c>
      <c r="D8" s="11">
        <f>'DevOps and Cloud'!E1</f>
        <v>0</v>
      </c>
      <c r="E8" s="42">
        <f t="shared" si="0"/>
        <v>0</v>
      </c>
      <c r="F8" s="42" t="str">
        <f t="shared" si="1"/>
        <v>Low</v>
      </c>
    </row>
    <row r="9" spans="2:6" x14ac:dyDescent="0.25">
      <c r="B9" s="20" t="s">
        <v>95</v>
      </c>
      <c r="C9" s="4" t="s">
        <v>114</v>
      </c>
      <c r="D9" s="11">
        <f>Ancillary!E1</f>
        <v>0</v>
      </c>
      <c r="E9" s="30">
        <f t="shared" si="0"/>
        <v>0</v>
      </c>
      <c r="F9" s="42" t="str">
        <f t="shared" si="1"/>
        <v>Low</v>
      </c>
    </row>
    <row r="10" spans="2:6" x14ac:dyDescent="0.25">
      <c r="B10" s="92" t="s">
        <v>46</v>
      </c>
      <c r="C10" s="4" t="s">
        <v>50</v>
      </c>
      <c r="D10" s="11">
        <f>AVERAGE('BestPractices-Analysis'!F6,'BestPractices-Analysis'!F8,'BestPractices-Analysis'!F10,'BestPractices-Analysis'!F12)*100</f>
        <v>0</v>
      </c>
      <c r="E10" s="90">
        <f>AVERAGE(D10:D11)</f>
        <v>0</v>
      </c>
      <c r="F10" s="90" t="str">
        <f t="shared" si="1"/>
        <v>Low</v>
      </c>
    </row>
    <row r="11" spans="2:6" x14ac:dyDescent="0.25">
      <c r="B11" s="93"/>
      <c r="C11" s="4" t="s">
        <v>40</v>
      </c>
      <c r="D11" s="11">
        <f>'BestPractices-Analysis'!F14*100</f>
        <v>0</v>
      </c>
      <c r="E11" s="90"/>
      <c r="F11" s="90"/>
    </row>
    <row r="12" spans="2:6" ht="30" x14ac:dyDescent="0.25">
      <c r="B12" s="43" t="s">
        <v>27</v>
      </c>
      <c r="C12" s="43" t="s">
        <v>110</v>
      </c>
      <c r="D12" s="11">
        <f>'Functionality-Eval - Trainer'!C1</f>
        <v>0</v>
      </c>
      <c r="E12" s="60">
        <f>D12</f>
        <v>0</v>
      </c>
      <c r="F12" s="60" t="str">
        <f>IF($E12&gt;=70,"Advanced",IF(AND($E12&gt;=50,$E12&lt;70),"Intermediate",IF(AND($E12&gt;=40,$E12&lt;50),"Basic","Low")))</f>
        <v>Low</v>
      </c>
    </row>
    <row r="15" spans="2:6" x14ac:dyDescent="0.25">
      <c r="B15" s="31" t="s">
        <v>188</v>
      </c>
      <c r="C15" s="65" t="str">
        <f>IF('Functionality-Eval - Trainer'!F26="Yes","Yes","No")</f>
        <v>No</v>
      </c>
      <c r="D15" s="66" t="s">
        <v>189</v>
      </c>
    </row>
    <row r="16" spans="2:6" x14ac:dyDescent="0.25">
      <c r="B16" s="31" t="s">
        <v>45</v>
      </c>
      <c r="C16" s="13">
        <v>6</v>
      </c>
    </row>
    <row r="17" spans="2:4" x14ac:dyDescent="0.25">
      <c r="B17" s="31" t="s">
        <v>116</v>
      </c>
      <c r="C17" s="13">
        <f>COUNTIF(E4:E9,"&gt;=70")</f>
        <v>0</v>
      </c>
    </row>
    <row r="18" spans="2:4" x14ac:dyDescent="0.25">
      <c r="B18" s="31" t="s">
        <v>117</v>
      </c>
      <c r="C18" s="13">
        <f>ROUND(AVERAGE(E4:E12),2)</f>
        <v>0</v>
      </c>
    </row>
    <row r="19" spans="2:4" ht="75" x14ac:dyDescent="0.25">
      <c r="B19" s="32" t="s">
        <v>44</v>
      </c>
      <c r="C19" s="13" t="str">
        <f>IF(AND(C15="Yes",C17&gt;=C16,C18&gt;=70),"Completed","Not Completed")</f>
        <v>Not Completed</v>
      </c>
      <c r="D19" s="67" t="s">
        <v>190</v>
      </c>
    </row>
  </sheetData>
  <mergeCells count="5">
    <mergeCell ref="B2:F2"/>
    <mergeCell ref="B10:B11"/>
    <mergeCell ref="E10:E11"/>
    <mergeCell ref="F10:F11"/>
    <mergeCell ref="B1:F1"/>
  </mergeCells>
  <conditionalFormatting sqref="C15">
    <cfRule type="cellIs" dxfId="1" priority="1" operator="equal">
      <formula>"Yes"</formula>
    </cfRule>
    <cfRule type="cellIs" dxfId="0" priority="2" operator="equal">
      <formula>"No"</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7"/>
  <sheetViews>
    <sheetView workbookViewId="0">
      <selection activeCell="F6" sqref="F6"/>
    </sheetView>
  </sheetViews>
  <sheetFormatPr defaultRowHeight="15" x14ac:dyDescent="0.25"/>
  <cols>
    <col min="1" max="1" width="47" customWidth="1"/>
    <col min="2" max="2" width="54" bestFit="1" customWidth="1"/>
    <col min="3" max="3" width="32.140625" customWidth="1"/>
    <col min="5" max="5" width="18.7109375" customWidth="1"/>
  </cols>
  <sheetData>
    <row r="1" spans="1:3" ht="15.75" x14ac:dyDescent="0.25">
      <c r="A1" s="15" t="s">
        <v>19</v>
      </c>
      <c r="B1" s="15" t="s">
        <v>3</v>
      </c>
      <c r="C1" s="19"/>
    </row>
    <row r="2" spans="1:3" x14ac:dyDescent="0.25">
      <c r="A2" s="16" t="s">
        <v>20</v>
      </c>
      <c r="B2" s="41" t="str">
        <f>Summary!D4</f>
        <v>Certified Software Engineering Trainee - Java Full Stack</v>
      </c>
      <c r="C2" s="19"/>
    </row>
    <row r="3" spans="1:3" x14ac:dyDescent="0.25">
      <c r="A3" s="16" t="s">
        <v>134</v>
      </c>
      <c r="B3" s="17" t="str">
        <f>Summary!D5</f>
        <v>POD4-INTCDE22IJ062</v>
      </c>
      <c r="C3" s="19"/>
    </row>
    <row r="4" spans="1:3" x14ac:dyDescent="0.25">
      <c r="A4" s="16" t="s">
        <v>13</v>
      </c>
      <c r="B4" s="17" t="str">
        <f>Summary!D7</f>
        <v>Not Completed</v>
      </c>
      <c r="C4" s="19"/>
    </row>
    <row r="5" spans="1:3" x14ac:dyDescent="0.25">
      <c r="A5" s="16" t="s">
        <v>150</v>
      </c>
      <c r="B5" s="17" t="str">
        <f>CONCATENATE(Summary!D20,", ",Summary!D22,", ",Summary!D24,", ",Summary!D26)</f>
        <v>Rubin Siby, Nandhakumar S, Mudigonda Ramadevi, Deepika R</v>
      </c>
      <c r="C5" s="19"/>
    </row>
    <row r="6" spans="1:3" x14ac:dyDescent="0.25">
      <c r="A6" s="16" t="s">
        <v>6</v>
      </c>
      <c r="B6" s="17">
        <f>Summary!D3</f>
        <v>0</v>
      </c>
      <c r="C6" s="19"/>
    </row>
    <row r="7" spans="1:3" x14ac:dyDescent="0.25">
      <c r="A7" s="19"/>
      <c r="B7" s="19"/>
      <c r="C7" s="19"/>
    </row>
    <row r="8" spans="1:3" x14ac:dyDescent="0.25">
      <c r="A8" s="5" t="s">
        <v>14</v>
      </c>
      <c r="B8" s="5" t="s">
        <v>16</v>
      </c>
      <c r="C8" s="5" t="s">
        <v>13</v>
      </c>
    </row>
    <row r="9" spans="1:3" ht="15" customHeight="1" x14ac:dyDescent="0.25">
      <c r="A9" s="37" t="str">
        <f>'FSD Layer Analysis'!B4</f>
        <v>Presentation Layer</v>
      </c>
      <c r="B9" s="4" t="str">
        <f>IF('FSD Layer Analysis'!C4="Not Implemented","",'FSD Layer Analysis'!C4)</f>
        <v>Angular/React</v>
      </c>
      <c r="C9" s="4" t="str">
        <f>IF('FSD Layer Analysis Trainer'!F4="Low", "Not Demonstrated",  IF(OR('FSD Layer Analysis Trainer'!F4="Basic"), "Not Demonstrated", IF(OR('FSD Layer Analysis Trainer'!F4="Intermediate"),"Demonstrated Partially", IF(OR('FSD Layer Analysis Trainer'!F4="Advanced"), "Demonstrated Successfully"))))</f>
        <v>Not Demonstrated</v>
      </c>
    </row>
    <row r="10" spans="1:3" x14ac:dyDescent="0.25">
      <c r="A10" s="37" t="str">
        <f>'FSD Layer Analysis'!B5</f>
        <v>Integration Layer</v>
      </c>
      <c r="B10" s="4" t="str">
        <f>IF('FSD Layer Analysis'!C5="Not Implemented","",'FSD Layer Analysis'!C5)</f>
        <v>Microservices, REST Web Services with Spring Boot</v>
      </c>
      <c r="C10" s="4" t="str">
        <f>IF('FSD Layer Analysis Trainer'!F5="Low", "Not Demonstrated",  IF(OR('FSD Layer Analysis Trainer'!F5="Basic"), "Not Demonstrated", IF(OR('FSD Layer Analysis Trainer'!F5="Intermediate"),"Demonstrated Partially", IF(OR('FSD Layer Analysis Trainer'!F5="Advanced"), "Demonstrated Successfully"))))</f>
        <v>Not Demonstrated</v>
      </c>
    </row>
    <row r="11" spans="1:3" x14ac:dyDescent="0.25">
      <c r="A11" s="37" t="str">
        <f>'FSD Layer Analysis'!B6</f>
        <v>Data Access Layer</v>
      </c>
      <c r="B11" s="4" t="str">
        <f>IF('FSD Layer Analysis'!C6="Not Implemented","",'FSD Layer Analysis'!C6)</f>
        <v>Spring Data JPA with Spring Boot</v>
      </c>
      <c r="C11" s="4" t="str">
        <f>IF('FSD Layer Analysis Trainer'!F6="Low", "Not Demonstrated",  IF(OR('FSD Layer Analysis Trainer'!F6="Basic"), "Not Demonstrated", IF(OR('FSD Layer Analysis Trainer'!F6="Intermediate"),"Demonstrated Partially", IF(OR('FSD Layer Analysis Trainer'!F6="Advanced"), "Demonstrated Successfully"))))</f>
        <v>Not Demonstrated</v>
      </c>
    </row>
    <row r="12" spans="1:3" x14ac:dyDescent="0.25">
      <c r="A12" s="20" t="str">
        <f>'FSD Layer Analysis'!B7</f>
        <v>Database</v>
      </c>
      <c r="B12" s="4" t="str">
        <f>IF('FSD Layer Analysis'!C7="Not Implemented","",'FSD Layer Analysis'!C7)</f>
        <v>H2/In-Memory Database</v>
      </c>
      <c r="C12" s="4" t="str">
        <f>IF('FSD Layer Analysis Trainer'!F7="Low", "Not Demonstrated",  IF(OR('FSD Layer Analysis Trainer'!F7="Basic"), "Not Demonstrated", IF(OR('FSD Layer Analysis Trainer'!F7="Intermediate"),"Demonstrated Partially", IF(OR('FSD Layer Analysis Trainer'!F7="Advanced"), "Demonstrated Successfully"))))</f>
        <v>Not Demonstrated</v>
      </c>
    </row>
    <row r="13" spans="1:3" x14ac:dyDescent="0.25">
      <c r="A13" s="38" t="str">
        <f>'FSD Layer Analysis'!B8</f>
        <v>DevOps and Cloud</v>
      </c>
      <c r="B13" s="4" t="str">
        <f>IF('FSD Layer Analysis'!C8="Not Implemented","",'FSD Layer Analysis'!C8)</f>
        <v>AWS CI/CD, Docker, AWS ECS</v>
      </c>
      <c r="C13" s="4" t="str">
        <f>IF('FSD Layer Analysis Trainer'!F8="Low", "Not Demonstrated",  IF(OR('FSD Layer Analysis Trainer'!F8="Basic"), "Not Demonstrated", IF(OR('FSD Layer Analysis Trainer'!F8="Intermediate"),"Demonstrated Partially", IF(OR('FSD Layer Analysis Trainer'!F8="Advanced"), "Demonstrated Successfully"))))</f>
        <v>Not Demonstrated</v>
      </c>
    </row>
    <row r="14" spans="1:3" x14ac:dyDescent="0.25">
      <c r="A14" s="20" t="str">
        <f>'FSD Layer Analysis'!B9</f>
        <v>Ancillary</v>
      </c>
      <c r="B14" s="4" t="str">
        <f>'FSD Layer Analysis'!C9</f>
        <v>Maven, Junits, Spring Security, Lombok Logging</v>
      </c>
      <c r="C14" s="4" t="str">
        <f>IF('FSD Layer Analysis Trainer'!F9="Low", "Not Demonstrated",  IF(OR('FSD Layer Analysis Trainer'!F9="Basic"), "Not Demonstrated", IF(OR('FSD Layer Analysis Trainer'!F9="Intermediate"),"Demonstrated Partially", IF(OR('FSD Layer Analysis Trainer'!F9="Advanced"), "Demonstrated Successfully"))))</f>
        <v>Not Demonstrated</v>
      </c>
    </row>
    <row r="15" spans="1:3" ht="30" x14ac:dyDescent="0.25">
      <c r="A15" s="20" t="str">
        <f>'FSD Layer Analysis'!B12</f>
        <v>Functionality Evaluation</v>
      </c>
      <c r="B15" s="4" t="str">
        <f>'FSD Layer Analysis'!C12</f>
        <v>End to End functionality from Portal to Microservices in AWS</v>
      </c>
      <c r="C15" s="4" t="str">
        <f>IF('FSD Layer Analysis Trainer'!F12="Low", "Not Demonstrated",  IF(OR('FSD Layer Analysis Trainer'!F12="Basic"), "Not Demonstrated", IF(OR('FSD Layer Analysis Trainer'!F12="Intermediate"),"Demonstrated Partially", IF(OR('FSD Layer Analysis Trainer'!F12="Advanced"), "Demonstrated Successfully"))))</f>
        <v>Not Demonstrated</v>
      </c>
    </row>
    <row r="16" spans="1:3" x14ac:dyDescent="0.25">
      <c r="A16" s="12" t="str">
        <f>'FSD Layer Analysis'!B10</f>
        <v>Coding Best Practices</v>
      </c>
      <c r="B16" s="20" t="str">
        <f>CONCATENATE('FSD Layer Analysis'!C10,", ",'FSD Layer Analysis'!C11)</f>
        <v>Design Patterns and Principles , Coding Standards</v>
      </c>
      <c r="C16" s="4" t="str">
        <f>IF('FSD Layer Analysis Trainer'!F10="Low", "Not Demonstrated",  IF(OR('FSD Layer Analysis Trainer'!F10="Basic"), "Not Demonstrated", IF(OR('FSD Layer Analysis Trainer'!F10="Intermediate"),"Demonstrated Partially", IF(OR('FSD Layer Analysis Trainer'!F10="Advanced"), "Demonstrated Successfully"))))</f>
        <v>Not Demonstrated</v>
      </c>
    </row>
    <row r="17" spans="3:3" x14ac:dyDescent="0.25">
      <c r="C17" t="s">
        <v>151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C1:H37"/>
  <sheetViews>
    <sheetView topLeftCell="A17" workbookViewId="0">
      <selection activeCell="A27" sqref="A27:XFD27"/>
    </sheetView>
  </sheetViews>
  <sheetFormatPr defaultColWidth="9.140625" defaultRowHeight="15" x14ac:dyDescent="0.25"/>
  <cols>
    <col min="1" max="2" width="9.140625" style="1"/>
    <col min="3" max="3" width="49.140625" style="1" customWidth="1"/>
    <col min="4" max="4" width="60.5703125" style="1" customWidth="1"/>
    <col min="5" max="5" width="13.7109375" style="1" customWidth="1"/>
    <col min="6" max="7" width="9.140625" style="1"/>
    <col min="8" max="8" width="28.28515625" style="1" customWidth="1"/>
    <col min="9" max="9" width="9.140625" style="1"/>
    <col min="10" max="10" width="12.85546875" style="1" customWidth="1"/>
    <col min="11" max="11" width="19.140625" style="1" bestFit="1" customWidth="1"/>
    <col min="12" max="16384" width="9.140625" style="1"/>
  </cols>
  <sheetData>
    <row r="1" spans="3:8" x14ac:dyDescent="0.25">
      <c r="G1" s="9" t="s">
        <v>10</v>
      </c>
    </row>
    <row r="2" spans="3:8" x14ac:dyDescent="0.25">
      <c r="C2" s="6" t="s">
        <v>5</v>
      </c>
      <c r="D2" s="8" t="s">
        <v>43</v>
      </c>
      <c r="G2" s="10"/>
      <c r="H2" s="3" t="s">
        <v>11</v>
      </c>
    </row>
    <row r="3" spans="3:8" x14ac:dyDescent="0.25">
      <c r="C3" s="6" t="s">
        <v>6</v>
      </c>
      <c r="D3" s="7"/>
      <c r="G3" s="7"/>
      <c r="H3" s="3" t="s">
        <v>12</v>
      </c>
    </row>
    <row r="4" spans="3:8" x14ac:dyDescent="0.25">
      <c r="C4" s="6" t="s">
        <v>7</v>
      </c>
      <c r="D4" s="7" t="s">
        <v>60</v>
      </c>
    </row>
    <row r="5" spans="3:8" x14ac:dyDescent="0.25">
      <c r="C5" s="6" t="s">
        <v>154</v>
      </c>
      <c r="D5" s="8" t="s">
        <v>194</v>
      </c>
    </row>
    <row r="6" spans="3:8" x14ac:dyDescent="0.25">
      <c r="C6" s="6" t="s">
        <v>115</v>
      </c>
      <c r="D6" s="7">
        <f>'FSD Layer Analysis Trainer'!C18</f>
        <v>0</v>
      </c>
      <c r="F6" s="19"/>
    </row>
    <row r="7" spans="3:8" x14ac:dyDescent="0.25">
      <c r="C7" s="6" t="s">
        <v>13</v>
      </c>
      <c r="D7" s="7" t="str">
        <f>'FSD Layer Analysis Trainer'!C19</f>
        <v>Not Completed</v>
      </c>
      <c r="F7" s="19"/>
    </row>
    <row r="8" spans="3:8" s="19" customFormat="1" x14ac:dyDescent="0.25">
      <c r="C8" s="6" t="s">
        <v>191</v>
      </c>
      <c r="D8" s="7" t="str">
        <f>IF('Functionality-Eval - Trainer'!E32="Possess","Has complete Agile knowledge","Recommendation to revisit Agile component detail in Handbook")</f>
        <v>Recommendation to revisit Agile component detail in Handbook</v>
      </c>
    </row>
    <row r="9" spans="3:8" s="19" customFormat="1" x14ac:dyDescent="0.25"/>
    <row r="10" spans="3:8" s="19" customFormat="1" x14ac:dyDescent="0.25">
      <c r="C10" s="69" t="s">
        <v>135</v>
      </c>
      <c r="D10" s="70"/>
    </row>
    <row r="11" spans="3:8" s="19" customFormat="1" x14ac:dyDescent="0.25">
      <c r="C11" s="6" t="s">
        <v>136</v>
      </c>
      <c r="D11" s="8">
        <v>2150839</v>
      </c>
    </row>
    <row r="12" spans="3:8" s="19" customFormat="1" ht="39" customHeight="1" x14ac:dyDescent="0.25">
      <c r="C12" s="21" t="s">
        <v>163</v>
      </c>
      <c r="D12" s="8"/>
    </row>
    <row r="13" spans="3:8" s="19" customFormat="1" ht="36" customHeight="1" x14ac:dyDescent="0.25">
      <c r="C13" s="21" t="s">
        <v>152</v>
      </c>
      <c r="D13" s="8"/>
    </row>
    <row r="14" spans="3:8" s="19" customFormat="1" x14ac:dyDescent="0.25">
      <c r="C14" s="21" t="s">
        <v>153</v>
      </c>
      <c r="D14" s="8"/>
    </row>
    <row r="15" spans="3:8" s="19" customFormat="1" x14ac:dyDescent="0.25">
      <c r="C15" s="21" t="s">
        <v>164</v>
      </c>
      <c r="D15" s="8"/>
    </row>
    <row r="16" spans="3:8" s="19" customFormat="1" x14ac:dyDescent="0.25"/>
    <row r="17" spans="3:5" s="19" customFormat="1" x14ac:dyDescent="0.25">
      <c r="C17" s="71" t="s">
        <v>137</v>
      </c>
      <c r="D17" s="71"/>
      <c r="E17" s="71"/>
    </row>
    <row r="18" spans="3:5" s="19" customFormat="1" x14ac:dyDescent="0.25">
      <c r="C18" s="71" t="s">
        <v>138</v>
      </c>
      <c r="D18" s="71"/>
      <c r="E18" s="59" t="s">
        <v>4</v>
      </c>
    </row>
    <row r="19" spans="3:5" s="19" customFormat="1" x14ac:dyDescent="0.25">
      <c r="C19" s="6" t="s">
        <v>8</v>
      </c>
      <c r="D19" s="8">
        <v>2150839</v>
      </c>
      <c r="E19" s="72">
        <f>D6</f>
        <v>0</v>
      </c>
    </row>
    <row r="20" spans="3:5" s="19" customFormat="1" x14ac:dyDescent="0.25">
      <c r="C20" s="6" t="s">
        <v>9</v>
      </c>
      <c r="D20" s="8" t="s">
        <v>195</v>
      </c>
      <c r="E20" s="73"/>
    </row>
    <row r="21" spans="3:5" s="19" customFormat="1" x14ac:dyDescent="0.25">
      <c r="C21" s="6" t="s">
        <v>8</v>
      </c>
      <c r="D21" s="8">
        <v>2149695</v>
      </c>
      <c r="E21" s="72">
        <f>D6</f>
        <v>0</v>
      </c>
    </row>
    <row r="22" spans="3:5" s="19" customFormat="1" x14ac:dyDescent="0.25">
      <c r="C22" s="6" t="s">
        <v>9</v>
      </c>
      <c r="D22" s="8" t="s">
        <v>196</v>
      </c>
      <c r="E22" s="73"/>
    </row>
    <row r="23" spans="3:5" s="19" customFormat="1" x14ac:dyDescent="0.25">
      <c r="C23" s="6" t="s">
        <v>8</v>
      </c>
      <c r="D23" s="8">
        <v>2148903</v>
      </c>
      <c r="E23" s="72">
        <f>D6</f>
        <v>0</v>
      </c>
    </row>
    <row r="24" spans="3:5" s="19" customFormat="1" x14ac:dyDescent="0.25">
      <c r="C24" s="6" t="s">
        <v>9</v>
      </c>
      <c r="D24" s="8" t="s">
        <v>197</v>
      </c>
      <c r="E24" s="73"/>
    </row>
    <row r="25" spans="3:5" s="19" customFormat="1" x14ac:dyDescent="0.25">
      <c r="C25" s="6" t="s">
        <v>8</v>
      </c>
      <c r="D25" s="8">
        <v>2150103</v>
      </c>
      <c r="E25" s="72">
        <f>D6</f>
        <v>0</v>
      </c>
    </row>
    <row r="26" spans="3:5" s="19" customFormat="1" x14ac:dyDescent="0.25">
      <c r="C26" s="6" t="s">
        <v>9</v>
      </c>
      <c r="D26" s="8" t="s">
        <v>198</v>
      </c>
      <c r="E26" s="73"/>
    </row>
    <row r="28" spans="3:5" s="19" customFormat="1" x14ac:dyDescent="0.25">
      <c r="C28" s="71" t="s">
        <v>59</v>
      </c>
      <c r="D28" s="71"/>
    </row>
    <row r="29" spans="3:5" s="19" customFormat="1" x14ac:dyDescent="0.25">
      <c r="C29" s="6" t="s">
        <v>52</v>
      </c>
      <c r="D29" s="58" t="s">
        <v>192</v>
      </c>
    </row>
    <row r="30" spans="3:5" s="19" customFormat="1" x14ac:dyDescent="0.25">
      <c r="C30" s="6" t="s">
        <v>57</v>
      </c>
      <c r="D30" s="58" t="s">
        <v>54</v>
      </c>
    </row>
    <row r="31" spans="3:5" s="19" customFormat="1" x14ac:dyDescent="0.25">
      <c r="C31" s="6" t="s">
        <v>49</v>
      </c>
      <c r="D31" s="58" t="s">
        <v>55</v>
      </c>
    </row>
    <row r="32" spans="3:5" s="19" customFormat="1" ht="15.75" customHeight="1" x14ac:dyDescent="0.25">
      <c r="C32" s="6" t="s">
        <v>47</v>
      </c>
      <c r="D32" s="58" t="s">
        <v>58</v>
      </c>
    </row>
    <row r="33" spans="3:4" s="19" customFormat="1" ht="15.75" customHeight="1" x14ac:dyDescent="0.25">
      <c r="C33" s="6" t="s">
        <v>96</v>
      </c>
      <c r="D33" s="58" t="s">
        <v>97</v>
      </c>
    </row>
    <row r="34" spans="3:4" s="19" customFormat="1" ht="15.75" customHeight="1" x14ac:dyDescent="0.25">
      <c r="C34" s="6" t="s">
        <v>103</v>
      </c>
      <c r="D34" s="58" t="s">
        <v>61</v>
      </c>
    </row>
    <row r="35" spans="3:4" s="19" customFormat="1" x14ac:dyDescent="0.25"/>
    <row r="36" spans="3:4" s="19" customFormat="1" x14ac:dyDescent="0.25">
      <c r="C36" s="69" t="s">
        <v>139</v>
      </c>
      <c r="D36" s="70"/>
    </row>
    <row r="37" spans="3:4" ht="99.75" customHeight="1" x14ac:dyDescent="0.25">
      <c r="C37" s="21" t="s">
        <v>140</v>
      </c>
      <c r="D37" s="22"/>
    </row>
  </sheetData>
  <mergeCells count="9">
    <mergeCell ref="C36:D36"/>
    <mergeCell ref="C28:D28"/>
    <mergeCell ref="C10:D10"/>
    <mergeCell ref="C17:E17"/>
    <mergeCell ref="C18:D18"/>
    <mergeCell ref="E19:E20"/>
    <mergeCell ref="E21:E22"/>
    <mergeCell ref="E23:E24"/>
    <mergeCell ref="E25:E26"/>
  </mergeCells>
  <conditionalFormatting sqref="D8">
    <cfRule type="containsText" dxfId="6" priority="2" operator="containsText" text="Revisit">
      <formula>NOT(ISERROR(SEARCH("Revisit",D8)))</formula>
    </cfRule>
  </conditionalFormatting>
  <dataValidations count="1">
    <dataValidation type="list" allowBlank="1" showInputMessage="1" showErrorMessage="1" sqref="D12" xr:uid="{00000000-0002-0000-0100-000000000000}">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
  <sheetViews>
    <sheetView topLeftCell="A10" workbookViewId="0">
      <selection activeCell="H19" sqref="H19"/>
    </sheetView>
  </sheetViews>
  <sheetFormatPr defaultColWidth="9.140625"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78</v>
      </c>
      <c r="C1" s="51">
        <f>AVERAGE($J$11,$F$21)*100</f>
        <v>100</v>
      </c>
    </row>
    <row r="2" spans="1:15" ht="26.25" customHeight="1" x14ac:dyDescent="0.3">
      <c r="A2" s="79" t="s">
        <v>155</v>
      </c>
      <c r="B2" s="80"/>
      <c r="C2" s="80"/>
      <c r="D2" s="80"/>
      <c r="E2" s="80"/>
      <c r="F2" s="80"/>
      <c r="G2" s="80"/>
      <c r="H2" s="80"/>
      <c r="I2" s="80"/>
      <c r="J2" s="81"/>
    </row>
    <row r="3" spans="1:15" x14ac:dyDescent="0.25">
      <c r="A3" s="75" t="s">
        <v>71</v>
      </c>
      <c r="B3" s="76"/>
      <c r="C3" s="76"/>
      <c r="D3" s="76"/>
      <c r="E3" s="76"/>
      <c r="F3" s="76"/>
      <c r="G3" s="76"/>
      <c r="H3" s="76"/>
      <c r="I3" s="76"/>
      <c r="J3" s="76"/>
    </row>
    <row r="4" spans="1:15" ht="64.5" x14ac:dyDescent="0.25">
      <c r="A4" s="45" t="s">
        <v>64</v>
      </c>
      <c r="B4" s="45" t="s">
        <v>63</v>
      </c>
      <c r="C4" s="45" t="s">
        <v>120</v>
      </c>
      <c r="D4" s="45" t="s">
        <v>76</v>
      </c>
      <c r="E4" s="45" t="s">
        <v>66</v>
      </c>
      <c r="F4" s="45" t="s">
        <v>65</v>
      </c>
      <c r="G4" s="47" t="s">
        <v>62</v>
      </c>
      <c r="H4" s="47" t="s">
        <v>67</v>
      </c>
      <c r="I4" s="47" t="s">
        <v>68</v>
      </c>
      <c r="J4" s="46" t="s">
        <v>4</v>
      </c>
    </row>
    <row r="5" spans="1:15" x14ac:dyDescent="0.25">
      <c r="A5" s="20">
        <v>1</v>
      </c>
      <c r="B5" s="20" t="s">
        <v>199</v>
      </c>
      <c r="C5" s="20" t="s">
        <v>34</v>
      </c>
      <c r="D5" s="20" t="s">
        <v>75</v>
      </c>
      <c r="E5" s="20" t="s">
        <v>75</v>
      </c>
      <c r="F5" s="20" t="s">
        <v>75</v>
      </c>
      <c r="G5" s="20" t="s">
        <v>75</v>
      </c>
      <c r="H5" s="20" t="s">
        <v>75</v>
      </c>
      <c r="I5" s="20" t="s">
        <v>75</v>
      </c>
      <c r="J5" s="50">
        <f>IF(COUNTIFS(C5:I5,"&lt;&gt;0-Not Applicable",C5:I5,"&lt;&gt;0-Not Evaluated")&lt;&gt;0,(SUM(VLOOKUP($C5,FORMULA!$C$3:$D$6,2,FALSE),VLOOKUP('Functionality-Evaluation'!$D5,FORMULA!$C$3:$D$6,2,FALSE),VLOOKUP('Functionality-Evaluation'!$E5,FORMULA!$C$3:$D$6,2,FALSE), VLOOKUP('Functionality-Evaluation'!$F5,FORMULA!$C$3:$D$6,2,FALSE),VLOOKUP('Functionality-Evaluation'!$G5,FORMULA!$C$3:$D$6,2,FALSE),VLOOKUP('Functionality-Evaluation'!$H5,FORMULA!$C$3:$D$6,2,FALSE),VLOOKUP('Functionality-Evaluation'!$I5,FORMULA!$C$3:$D$6,2,FALSE))/(COUNTIFS(C5:I5,"&lt;&gt;0-Not Applicable",C5:I5,"&lt;&gt;0-Not Evaluated"))),0)</f>
        <v>1</v>
      </c>
      <c r="M5" s="74" t="s">
        <v>81</v>
      </c>
      <c r="N5" s="74"/>
      <c r="O5" s="74"/>
    </row>
    <row r="6" spans="1:15" x14ac:dyDescent="0.25">
      <c r="A6" s="20">
        <v>2</v>
      </c>
      <c r="B6" s="20" t="s">
        <v>200</v>
      </c>
      <c r="C6" s="20" t="s">
        <v>34</v>
      </c>
      <c r="D6" s="20" t="s">
        <v>75</v>
      </c>
      <c r="E6" s="20" t="s">
        <v>75</v>
      </c>
      <c r="F6" s="20" t="s">
        <v>75</v>
      </c>
      <c r="G6" s="20" t="s">
        <v>75</v>
      </c>
      <c r="H6" s="20" t="s">
        <v>75</v>
      </c>
      <c r="I6" s="20" t="s">
        <v>75</v>
      </c>
      <c r="J6" s="50"/>
    </row>
    <row r="7" spans="1:15" x14ac:dyDescent="0.25">
      <c r="A7" s="20">
        <v>3</v>
      </c>
      <c r="B7" s="20" t="s">
        <v>201</v>
      </c>
      <c r="C7" s="20" t="s">
        <v>34</v>
      </c>
      <c r="D7" s="20" t="s">
        <v>75</v>
      </c>
      <c r="E7" s="20" t="s">
        <v>75</v>
      </c>
      <c r="F7" s="20" t="s">
        <v>75</v>
      </c>
      <c r="G7" s="20" t="s">
        <v>75</v>
      </c>
      <c r="H7" s="20" t="s">
        <v>75</v>
      </c>
      <c r="I7" s="20" t="s">
        <v>75</v>
      </c>
      <c r="J7" s="50"/>
    </row>
    <row r="8" spans="1:15" x14ac:dyDescent="0.25">
      <c r="A8" s="20">
        <v>4</v>
      </c>
      <c r="B8" s="20" t="s">
        <v>202</v>
      </c>
      <c r="C8" s="20" t="s">
        <v>34</v>
      </c>
      <c r="D8" s="20" t="s">
        <v>75</v>
      </c>
      <c r="E8" s="20" t="s">
        <v>75</v>
      </c>
      <c r="F8" s="20" t="s">
        <v>75</v>
      </c>
      <c r="G8" s="20" t="s">
        <v>75</v>
      </c>
      <c r="H8" s="20" t="s">
        <v>75</v>
      </c>
      <c r="I8" s="20" t="s">
        <v>75</v>
      </c>
      <c r="J8" s="50"/>
    </row>
    <row r="9" spans="1:15" x14ac:dyDescent="0.25">
      <c r="A9" s="20">
        <v>5</v>
      </c>
      <c r="B9" s="20" t="s">
        <v>203</v>
      </c>
      <c r="C9" s="20" t="s">
        <v>34</v>
      </c>
      <c r="D9" s="20" t="s">
        <v>75</v>
      </c>
      <c r="E9" s="20" t="s">
        <v>75</v>
      </c>
      <c r="F9" s="20" t="s">
        <v>75</v>
      </c>
      <c r="G9" s="20" t="s">
        <v>75</v>
      </c>
      <c r="H9" s="20" t="s">
        <v>75</v>
      </c>
      <c r="I9" s="20" t="s">
        <v>75</v>
      </c>
      <c r="J9" s="50"/>
    </row>
    <row r="10" spans="1:15" x14ac:dyDescent="0.25">
      <c r="A10" s="20">
        <v>6</v>
      </c>
      <c r="B10" s="20" t="s">
        <v>204</v>
      </c>
      <c r="C10" s="20" t="s">
        <v>34</v>
      </c>
      <c r="D10" s="20" t="s">
        <v>75</v>
      </c>
      <c r="E10" s="20" t="s">
        <v>75</v>
      </c>
      <c r="F10" s="20" t="s">
        <v>75</v>
      </c>
      <c r="G10" s="20" t="s">
        <v>75</v>
      </c>
      <c r="H10" s="20" t="s">
        <v>75</v>
      </c>
      <c r="I10" s="20" t="s">
        <v>75</v>
      </c>
      <c r="J10" s="50"/>
    </row>
    <row r="11" spans="1:15" x14ac:dyDescent="0.25">
      <c r="I11" s="48" t="s">
        <v>80</v>
      </c>
      <c r="J11" s="51">
        <f>AVERAGE(J5:J10)</f>
        <v>1</v>
      </c>
    </row>
    <row r="12" spans="1:15" ht="26.25" customHeight="1" x14ac:dyDescent="0.3">
      <c r="A12" s="79" t="s">
        <v>155</v>
      </c>
      <c r="B12" s="80"/>
      <c r="C12" s="80"/>
      <c r="D12" s="80"/>
      <c r="E12" s="80"/>
      <c r="F12" s="81"/>
    </row>
    <row r="13" spans="1:15" x14ac:dyDescent="0.25">
      <c r="A13" s="77" t="s">
        <v>69</v>
      </c>
      <c r="B13" s="78"/>
      <c r="C13" s="78"/>
      <c r="D13" s="78"/>
      <c r="E13" s="78"/>
      <c r="F13" s="78"/>
    </row>
    <row r="14" spans="1:15" ht="77.25" x14ac:dyDescent="0.25">
      <c r="A14" s="45" t="s">
        <v>64</v>
      </c>
      <c r="B14" s="45" t="s">
        <v>77</v>
      </c>
      <c r="C14" s="45" t="s">
        <v>72</v>
      </c>
      <c r="D14" s="45" t="s">
        <v>73</v>
      </c>
      <c r="E14" s="45" t="s">
        <v>70</v>
      </c>
      <c r="F14" s="45" t="s">
        <v>4</v>
      </c>
    </row>
    <row r="15" spans="1:15" x14ac:dyDescent="0.25">
      <c r="A15" s="20">
        <v>1</v>
      </c>
      <c r="B15" s="20" t="s">
        <v>205</v>
      </c>
      <c r="C15" s="20" t="s">
        <v>32</v>
      </c>
      <c r="D15" s="20" t="s">
        <v>32</v>
      </c>
      <c r="E15" s="20" t="s">
        <v>32</v>
      </c>
      <c r="F15" s="50">
        <f>IF(COUNTIFS(C15:E15,"&lt;&gt;0-Not Applicable",C15:E15,"&lt;&gt;0-Not Evaluated")&lt;&gt;0,(SUM(VLOOKUP(C15,FORMULA!C9:D15,2,FALSE),VLOOKUP('Functionality-Evaluation'!D15,FORMULA!C9:D15,2,FALSE),VLOOKUP('Functionality-Evaluation'!E15,FORMULA!C9:D15,2,FALSE))/COUNTIFS(C15:E15,"&lt;&gt;0-Not Applicable",C15:E15,"&lt;&gt;0-Not Evaluated")),0)</f>
        <v>1</v>
      </c>
    </row>
    <row r="16" spans="1:15" x14ac:dyDescent="0.25">
      <c r="A16" s="20">
        <v>2</v>
      </c>
      <c r="B16" s="20"/>
      <c r="C16" s="20"/>
      <c r="D16" s="20"/>
      <c r="E16" s="20"/>
      <c r="F16" s="50"/>
    </row>
    <row r="17" spans="1:6" x14ac:dyDescent="0.25">
      <c r="A17" s="20">
        <v>3</v>
      </c>
      <c r="B17" s="20"/>
      <c r="C17" s="20"/>
      <c r="D17" s="20"/>
      <c r="E17" s="20"/>
      <c r="F17" s="50"/>
    </row>
    <row r="18" spans="1:6" x14ac:dyDescent="0.25">
      <c r="A18" s="20">
        <v>4</v>
      </c>
      <c r="B18" s="20"/>
      <c r="C18" s="20"/>
      <c r="D18" s="20"/>
      <c r="E18" s="18"/>
      <c r="F18" s="50"/>
    </row>
    <row r="19" spans="1:6" x14ac:dyDescent="0.25">
      <c r="A19" s="20">
        <v>5</v>
      </c>
      <c r="B19" s="20"/>
      <c r="C19" s="20"/>
      <c r="D19" s="20"/>
      <c r="E19" s="18"/>
      <c r="F19" s="50"/>
    </row>
    <row r="20" spans="1:6" x14ac:dyDescent="0.25">
      <c r="A20" s="20">
        <v>6</v>
      </c>
      <c r="B20" s="20"/>
      <c r="C20" s="20"/>
      <c r="D20" s="20"/>
      <c r="E20" s="18"/>
      <c r="F20" s="50"/>
    </row>
    <row r="21" spans="1:6" x14ac:dyDescent="0.25">
      <c r="E21" s="48" t="s">
        <v>79</v>
      </c>
      <c r="F21" s="51">
        <f>AVERAGE(F15:F20)</f>
        <v>1</v>
      </c>
    </row>
  </sheetData>
  <mergeCells count="5">
    <mergeCell ref="M5:O5"/>
    <mergeCell ref="A3:J3"/>
    <mergeCell ref="A13:F13"/>
    <mergeCell ref="A2:J2"/>
    <mergeCell ref="A12:F1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'D:\Seshadri\AcademyWork\Internship2020\FSE\Evaluation templates\[CDE_Project_Evaluation_Sheet_DN_V1.0.xlsx]FORMULA'!#REF!</xm:f>
          </x14:formula1>
          <xm:sqref>C6:C10</xm:sqref>
        </x14:dataValidation>
        <x14:dataValidation type="list" allowBlank="1" showInputMessage="1" showErrorMessage="1" xr:uid="{00000000-0002-0000-0200-000001000000}">
          <x14:formula1>
            <xm:f>FORMULA!$C$3:$C$6</xm:f>
          </x14:formula1>
          <xm:sqref>C5</xm:sqref>
        </x14:dataValidation>
        <x14:dataValidation type="list" allowBlank="1" showInputMessage="1" showErrorMessage="1" xr:uid="{00000000-0002-0000-0200-000002000000}">
          <x14:formula1>
            <xm:f>FORMULA!$C$9:$C$15</xm:f>
          </x14:formula1>
          <xm:sqref>C15:E16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A25" workbookViewId="0">
      <selection activeCell="B26" sqref="B26"/>
    </sheetView>
  </sheetViews>
  <sheetFormatPr defaultColWidth="9.140625"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78</v>
      </c>
      <c r="C1" s="51">
        <f>IF(F26="Yes",AVERAGE($J$11,$F$21)*100,0)</f>
        <v>0</v>
      </c>
    </row>
    <row r="3" spans="1:15" x14ac:dyDescent="0.25">
      <c r="A3" s="75" t="s">
        <v>71</v>
      </c>
      <c r="B3" s="76"/>
      <c r="C3" s="76"/>
      <c r="D3" s="76"/>
      <c r="E3" s="76"/>
      <c r="F3" s="76"/>
      <c r="G3" s="76"/>
      <c r="H3" s="76"/>
      <c r="I3" s="76"/>
      <c r="J3" s="76"/>
    </row>
    <row r="4" spans="1:15" ht="64.5" x14ac:dyDescent="0.25">
      <c r="A4" s="45" t="s">
        <v>64</v>
      </c>
      <c r="B4" s="45" t="s">
        <v>63</v>
      </c>
      <c r="C4" s="45" t="s">
        <v>120</v>
      </c>
      <c r="D4" s="45" t="s">
        <v>76</v>
      </c>
      <c r="E4" s="45" t="s">
        <v>66</v>
      </c>
      <c r="F4" s="45" t="s">
        <v>65</v>
      </c>
      <c r="G4" s="47" t="s">
        <v>62</v>
      </c>
      <c r="H4" s="47" t="s">
        <v>67</v>
      </c>
      <c r="I4" s="47" t="s">
        <v>68</v>
      </c>
      <c r="J4" s="46" t="s">
        <v>4</v>
      </c>
    </row>
    <row r="5" spans="1:15" x14ac:dyDescent="0.25">
      <c r="A5" s="20">
        <v>1</v>
      </c>
      <c r="B5" s="20"/>
      <c r="C5" s="20" t="s">
        <v>34</v>
      </c>
      <c r="D5" s="20" t="s">
        <v>34</v>
      </c>
      <c r="E5" s="20" t="s">
        <v>34</v>
      </c>
      <c r="F5" s="20" t="s">
        <v>34</v>
      </c>
      <c r="G5" s="20" t="s">
        <v>34</v>
      </c>
      <c r="H5" s="20" t="s">
        <v>34</v>
      </c>
      <c r="I5" s="20" t="s">
        <v>34</v>
      </c>
      <c r="J5" s="50">
        <f>IF(COUNTIFS(C5:I5,"&lt;&gt;0-Not Applicable",C5:I5,"&lt;&gt;0-Not Evaluated")&lt;&gt;0,(SUM(VLOOKUP($C5,FORMULA!$C$3:$D$6,2,FALSE),VLOOKUP('Functionality-Eval - Trainer'!$D5,FORMULA!$C$3:$D$6,2,FALSE),VLOOKUP('Functionality-Eval - Trainer'!$E5,FORMULA!$C$3:$D$6,2,FALSE), VLOOKUP('Functionality-Eval - Trainer'!$F5,FORMULA!$C$3:$D$6,2,FALSE),VLOOKUP('Functionality-Eval - Trainer'!$G5,FORMULA!$C$3:$D$6,2,FALSE),VLOOKUP('Functionality-Eval - Trainer'!$H5,FORMULA!$C$3:$D$6,2,FALSE),VLOOKUP('Functionality-Eval - Trainer'!$I5,FORMULA!$C$3:$D$6,2,FALSE))/(COUNTIFS(C5:I5,"&lt;&gt;0-Not Applicable",C5:I5,"&lt;&gt;0-Not Evaluated"))),0)</f>
        <v>0</v>
      </c>
      <c r="M5" s="74" t="s">
        <v>81</v>
      </c>
      <c r="N5" s="74"/>
      <c r="O5" s="74"/>
    </row>
    <row r="6" spans="1:15" x14ac:dyDescent="0.25">
      <c r="A6" s="20">
        <v>2</v>
      </c>
      <c r="B6" s="20"/>
      <c r="C6" s="20"/>
      <c r="D6" s="20"/>
      <c r="E6" s="20"/>
      <c r="F6" s="20"/>
      <c r="G6" s="20"/>
      <c r="H6" s="20"/>
      <c r="I6" s="20"/>
      <c r="J6" s="50"/>
    </row>
    <row r="7" spans="1:15" x14ac:dyDescent="0.25">
      <c r="A7" s="20">
        <v>3</v>
      </c>
      <c r="B7" s="20"/>
      <c r="C7" s="20"/>
      <c r="D7" s="20"/>
      <c r="E7" s="20"/>
      <c r="F7" s="20"/>
      <c r="G7" s="20"/>
      <c r="H7" s="20"/>
      <c r="I7" s="20"/>
      <c r="J7" s="50"/>
    </row>
    <row r="8" spans="1:15" x14ac:dyDescent="0.25">
      <c r="A8" s="20">
        <v>4</v>
      </c>
      <c r="B8" s="20"/>
      <c r="C8" s="20"/>
      <c r="D8" s="20"/>
      <c r="E8" s="20"/>
      <c r="F8" s="20"/>
      <c r="G8" s="20"/>
      <c r="H8" s="20"/>
      <c r="I8" s="20"/>
      <c r="J8" s="50"/>
    </row>
    <row r="9" spans="1:15" x14ac:dyDescent="0.25">
      <c r="A9" s="20">
        <v>5</v>
      </c>
      <c r="B9" s="20"/>
      <c r="C9" s="20"/>
      <c r="D9" s="20"/>
      <c r="E9" s="20"/>
      <c r="F9" s="20"/>
      <c r="G9" s="20"/>
      <c r="H9" s="20"/>
      <c r="I9" s="20"/>
      <c r="J9" s="50"/>
    </row>
    <row r="10" spans="1:15" x14ac:dyDescent="0.25">
      <c r="A10" s="20">
        <v>6</v>
      </c>
      <c r="B10" s="20"/>
      <c r="C10" s="20"/>
      <c r="D10" s="20"/>
      <c r="E10" s="20"/>
      <c r="F10" s="20"/>
      <c r="G10" s="20"/>
      <c r="H10" s="18"/>
      <c r="I10" s="20"/>
      <c r="J10" s="50"/>
    </row>
    <row r="11" spans="1:15" x14ac:dyDescent="0.25">
      <c r="I11" s="48" t="s">
        <v>80</v>
      </c>
      <c r="J11" s="51">
        <f>AVERAGE(J5:J10)</f>
        <v>0</v>
      </c>
    </row>
    <row r="13" spans="1:15" x14ac:dyDescent="0.25">
      <c r="A13" s="77" t="s">
        <v>69</v>
      </c>
      <c r="B13" s="78"/>
      <c r="C13" s="78"/>
      <c r="D13" s="78"/>
      <c r="E13" s="78"/>
      <c r="F13" s="78"/>
    </row>
    <row r="14" spans="1:15" ht="77.25" x14ac:dyDescent="0.25">
      <c r="A14" s="45" t="s">
        <v>64</v>
      </c>
      <c r="B14" s="45" t="s">
        <v>77</v>
      </c>
      <c r="C14" s="45" t="s">
        <v>72</v>
      </c>
      <c r="D14" s="45" t="s">
        <v>73</v>
      </c>
      <c r="E14" s="45" t="s">
        <v>70</v>
      </c>
      <c r="F14" s="45" t="s">
        <v>4</v>
      </c>
    </row>
    <row r="15" spans="1:15" x14ac:dyDescent="0.25">
      <c r="A15" s="20">
        <v>1</v>
      </c>
      <c r="B15" s="20"/>
      <c r="C15" s="20" t="s">
        <v>34</v>
      </c>
      <c r="D15" s="20" t="s">
        <v>34</v>
      </c>
      <c r="E15" s="20" t="s">
        <v>34</v>
      </c>
      <c r="F15" s="50">
        <f>IF(COUNTIFS(C15:E15,"&lt;&gt;0-Not Applicable",C15:E15,"&lt;&gt;0-Not Evaluated")&lt;&gt;0,(SUM(VLOOKUP(C15,FORMULA!C9:D15,2,FALSE),VLOOKUP('Functionality-Eval - Trainer'!D15,FORMULA!C9:D15,2,FALSE),VLOOKUP('Functionality-Eval - Trainer'!E15,FORMULA!C9:D15,2,FALSE))/COUNTIFS(C15:E15,"&lt;&gt;0-Not Applicable",C15:E15,"&lt;&gt;0-Not Evaluated")),0)</f>
        <v>0</v>
      </c>
    </row>
    <row r="16" spans="1:15" x14ac:dyDescent="0.25">
      <c r="A16" s="20">
        <v>2</v>
      </c>
      <c r="B16" s="20"/>
      <c r="C16" s="20"/>
      <c r="D16" s="20"/>
      <c r="E16" s="20"/>
      <c r="F16" s="50"/>
    </row>
    <row r="17" spans="1:7" x14ac:dyDescent="0.25">
      <c r="A17" s="20">
        <v>3</v>
      </c>
      <c r="B17" s="20"/>
      <c r="C17" s="20"/>
      <c r="D17" s="20"/>
      <c r="E17" s="20"/>
      <c r="F17" s="50"/>
    </row>
    <row r="18" spans="1:7" x14ac:dyDescent="0.25">
      <c r="A18" s="20">
        <v>4</v>
      </c>
      <c r="B18" s="20"/>
      <c r="C18" s="20"/>
      <c r="D18" s="20"/>
      <c r="E18" s="18"/>
      <c r="F18" s="50"/>
    </row>
    <row r="19" spans="1:7" x14ac:dyDescent="0.25">
      <c r="A19" s="20">
        <v>5</v>
      </c>
      <c r="B19" s="20"/>
      <c r="C19" s="20"/>
      <c r="D19" s="20"/>
      <c r="E19" s="18"/>
      <c r="F19" s="50"/>
    </row>
    <row r="20" spans="1:7" x14ac:dyDescent="0.25">
      <c r="A20" s="20">
        <v>6</v>
      </c>
      <c r="B20" s="20"/>
      <c r="C20" s="20"/>
      <c r="D20" s="20"/>
      <c r="E20" s="18"/>
      <c r="F20" s="50"/>
    </row>
    <row r="21" spans="1:7" x14ac:dyDescent="0.25">
      <c r="E21" s="48" t="s">
        <v>79</v>
      </c>
      <c r="F21" s="51">
        <f>AVERAGE(F15:F20)</f>
        <v>0</v>
      </c>
    </row>
    <row r="24" spans="1:7" x14ac:dyDescent="0.25">
      <c r="A24" s="77" t="s">
        <v>169</v>
      </c>
      <c r="B24" s="78"/>
      <c r="C24" s="78"/>
      <c r="D24" s="78"/>
      <c r="E24" s="78"/>
    </row>
    <row r="25" spans="1:7" ht="64.5" x14ac:dyDescent="0.25">
      <c r="A25" s="45" t="s">
        <v>170</v>
      </c>
      <c r="B25" s="63" t="s">
        <v>193</v>
      </c>
      <c r="C25" s="63" t="s">
        <v>171</v>
      </c>
      <c r="D25" s="63" t="s">
        <v>172</v>
      </c>
      <c r="E25" s="64" t="s">
        <v>173</v>
      </c>
    </row>
    <row r="26" spans="1:7" x14ac:dyDescent="0.25">
      <c r="A26" s="20">
        <v>1</v>
      </c>
      <c r="B26" s="20"/>
      <c r="C26" s="20"/>
      <c r="D26" s="20"/>
      <c r="E26" s="20" t="str">
        <f>IF(OR(OR(ISBLANK(B26),B26="No"),OR(ISBLANK(C26),C26="No"),OR(ISBLANK(D26),D26="No")),"No","Yes")</f>
        <v>No</v>
      </c>
      <c r="F26" s="85" t="str">
        <f>IF(COUNTIF(E26:E31,"Yes")=COUNTA(A26:A31),"Yes","No")</f>
        <v>No</v>
      </c>
      <c r="G26" s="86" t="s">
        <v>174</v>
      </c>
    </row>
    <row r="27" spans="1:7" x14ac:dyDescent="0.25">
      <c r="A27" s="20">
        <v>2</v>
      </c>
      <c r="B27" s="20"/>
      <c r="C27" s="20"/>
      <c r="D27" s="20"/>
      <c r="E27" s="20" t="str">
        <f t="shared" ref="E27:E30" si="0">IF(OR(OR(ISBLANK(B27),B27="No"),OR(ISBLANK(C27),C27="No"),OR(ISBLANK(D27),D27="No")),"No","Yes")</f>
        <v>No</v>
      </c>
      <c r="F27" s="85"/>
      <c r="G27" s="86"/>
    </row>
    <row r="28" spans="1:7" x14ac:dyDescent="0.25">
      <c r="A28" s="20">
        <v>3</v>
      </c>
      <c r="B28" s="20"/>
      <c r="C28" s="20"/>
      <c r="D28" s="20"/>
      <c r="E28" s="20" t="str">
        <f t="shared" si="0"/>
        <v>No</v>
      </c>
      <c r="F28" s="85"/>
      <c r="G28" s="86"/>
    </row>
    <row r="29" spans="1:7" x14ac:dyDescent="0.25">
      <c r="A29" s="20">
        <v>4</v>
      </c>
      <c r="B29" s="20"/>
      <c r="C29" s="20"/>
      <c r="D29" s="20"/>
      <c r="E29" s="20" t="str">
        <f t="shared" si="0"/>
        <v>No</v>
      </c>
      <c r="F29" s="85"/>
      <c r="G29" s="86"/>
    </row>
    <row r="30" spans="1:7" x14ac:dyDescent="0.25">
      <c r="A30" s="20">
        <v>5</v>
      </c>
      <c r="B30" s="20"/>
      <c r="C30" s="20"/>
      <c r="D30" s="20"/>
      <c r="E30" s="20" t="str">
        <f t="shared" si="0"/>
        <v>No</v>
      </c>
      <c r="F30" s="85"/>
      <c r="G30" s="86"/>
    </row>
    <row r="31" spans="1:7" x14ac:dyDescent="0.25">
      <c r="A31" s="20"/>
      <c r="B31" s="20"/>
      <c r="C31" s="20"/>
      <c r="D31" s="20"/>
      <c r="E31" s="20"/>
      <c r="F31" s="85"/>
      <c r="G31" s="86"/>
    </row>
    <row r="32" spans="1:7" ht="26.25" x14ac:dyDescent="0.25">
      <c r="A32" s="82" t="s">
        <v>175</v>
      </c>
      <c r="B32" s="45" t="s">
        <v>176</v>
      </c>
      <c r="C32" s="20" t="s">
        <v>187</v>
      </c>
      <c r="D32" s="45" t="s">
        <v>177</v>
      </c>
      <c r="E32" s="20" t="str">
        <f>IF(AND(C32="Yes",C33="Yes",C34="Yes",C35="Yes",C36="Yes",C37="Yes",C38="Yes",C39="Yes",C40="Yes",C41="Yes"),"Possess","No/Partial knowledge")</f>
        <v>No/Partial knowledge</v>
      </c>
    </row>
    <row r="33" spans="1:5" x14ac:dyDescent="0.25">
      <c r="A33" s="83"/>
      <c r="B33" s="45" t="s">
        <v>178</v>
      </c>
      <c r="C33" s="20" t="s">
        <v>187</v>
      </c>
      <c r="D33" s="20"/>
      <c r="E33" s="20"/>
    </row>
    <row r="34" spans="1:5" x14ac:dyDescent="0.25">
      <c r="A34" s="83"/>
      <c r="B34" s="45" t="s">
        <v>179</v>
      </c>
      <c r="C34" s="20" t="s">
        <v>187</v>
      </c>
      <c r="D34" s="20"/>
      <c r="E34" s="20"/>
    </row>
    <row r="35" spans="1:5" x14ac:dyDescent="0.25">
      <c r="A35" s="83"/>
      <c r="B35" s="45" t="s">
        <v>180</v>
      </c>
      <c r="C35" s="20" t="s">
        <v>187</v>
      </c>
      <c r="D35" s="20"/>
      <c r="E35" s="20"/>
    </row>
    <row r="36" spans="1:5" x14ac:dyDescent="0.25">
      <c r="A36" s="83"/>
      <c r="B36" s="45" t="s">
        <v>181</v>
      </c>
      <c r="C36" s="20" t="s">
        <v>187</v>
      </c>
      <c r="D36" s="20"/>
      <c r="E36" s="20"/>
    </row>
    <row r="37" spans="1:5" x14ac:dyDescent="0.25">
      <c r="A37" s="83"/>
      <c r="B37" s="45" t="s">
        <v>182</v>
      </c>
      <c r="C37" s="20" t="s">
        <v>187</v>
      </c>
      <c r="D37" s="20"/>
      <c r="E37" s="20"/>
    </row>
    <row r="38" spans="1:5" x14ac:dyDescent="0.25">
      <c r="A38" s="83"/>
      <c r="B38" s="45" t="s">
        <v>183</v>
      </c>
      <c r="C38" s="20" t="s">
        <v>187</v>
      </c>
      <c r="D38" s="20"/>
      <c r="E38" s="20"/>
    </row>
    <row r="39" spans="1:5" x14ac:dyDescent="0.25">
      <c r="A39" s="83"/>
      <c r="B39" s="45" t="s">
        <v>184</v>
      </c>
      <c r="C39" s="20" t="s">
        <v>187</v>
      </c>
      <c r="D39" s="20"/>
      <c r="E39" s="20"/>
    </row>
    <row r="40" spans="1:5" x14ac:dyDescent="0.25">
      <c r="A40" s="83"/>
      <c r="B40" s="45" t="s">
        <v>185</v>
      </c>
      <c r="C40" s="20" t="s">
        <v>187</v>
      </c>
      <c r="D40" s="20"/>
      <c r="E40" s="20"/>
    </row>
    <row r="41" spans="1:5" x14ac:dyDescent="0.25">
      <c r="A41" s="84"/>
      <c r="B41" s="45" t="s">
        <v>186</v>
      </c>
      <c r="C41" s="20" t="s">
        <v>187</v>
      </c>
      <c r="D41" s="20"/>
      <c r="E41" s="20"/>
    </row>
  </sheetData>
  <mergeCells count="7">
    <mergeCell ref="A3:J3"/>
    <mergeCell ref="M5:O5"/>
    <mergeCell ref="A13:F13"/>
    <mergeCell ref="A32:A41"/>
    <mergeCell ref="A24:E24"/>
    <mergeCell ref="F26:F31"/>
    <mergeCell ref="G26:G31"/>
  </mergeCells>
  <conditionalFormatting sqref="F26:F31">
    <cfRule type="cellIs" dxfId="5" priority="1" operator="equal">
      <formula>"No"</formula>
    </cfRule>
    <cfRule type="cellIs" dxfId="4" priority="2" operator="equal">
      <formula>"Yes"</formula>
    </cfRule>
  </conditionalFormatting>
  <conditionalFormatting sqref="A26">
    <cfRule type="expression" dxfId="3" priority="4">
      <formula>E26="No"</formula>
    </cfRule>
  </conditionalFormatting>
  <conditionalFormatting sqref="A27:A31">
    <cfRule type="expression" dxfId="2" priority="3">
      <formula>E27="No"</formula>
    </cfRule>
  </conditionalFormatting>
  <dataValidations count="1">
    <dataValidation type="list" allowBlank="1" showInputMessage="1" showErrorMessage="1" sqref="B26:D31 C32:C41" xr:uid="{00000000-0002-0000-0300-000000000000}">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1000000}">
          <x14:formula1>
            <xm:f>FORMULA!$C$9:$C$15</xm:f>
          </x14:formula1>
          <xm:sqref>C15:E15</xm:sqref>
        </x14:dataValidation>
        <x14:dataValidation type="list" allowBlank="1" showInputMessage="1" showErrorMessage="1" xr:uid="{00000000-0002-0000-0300-000002000000}">
          <x14:formula1>
            <xm:f>FORMULA!$C$3:$C$6</xm:f>
          </x14:formula1>
          <xm:sqref>C5:I5</xm:sqref>
        </x14:dataValidation>
        <x14:dataValidation type="list" allowBlank="1" showInputMessage="1" showErrorMessage="1" xr:uid="{00000000-0002-0000-0300-000003000000}">
          <x14:formula1>
            <xm:f>'D:\Seshadri\AcademyWork\Internship2020\FSE\Evaluation templates\[CDE_Project_Evaluation_Sheet_DN_V1.0.xlsx]FORMULA'!#REF!</xm:f>
          </x14:formula1>
          <xm:sqref>C6:I10 C16:E16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
  <sheetViews>
    <sheetView topLeftCell="A4" workbookViewId="0">
      <selection activeCell="H7" sqref="H7"/>
    </sheetView>
  </sheetViews>
  <sheetFormatPr defaultRowHeight="15" x14ac:dyDescent="0.25"/>
  <cols>
    <col min="2" max="2" width="58.140625" bestFit="1" customWidth="1"/>
    <col min="3" max="3" width="13.5703125" bestFit="1" customWidth="1"/>
    <col min="4" max="4" width="17.140625" customWidth="1"/>
    <col min="5" max="5" width="14.7109375" style="19" customWidth="1"/>
    <col min="6" max="6" width="11.28515625" style="19" customWidth="1"/>
  </cols>
  <sheetData>
    <row r="1" spans="1:15" s="19" customFormat="1" ht="26.25" x14ac:dyDescent="0.25">
      <c r="B1" s="49" t="s">
        <v>84</v>
      </c>
      <c r="C1" s="56">
        <f>D6*100</f>
        <v>100</v>
      </c>
      <c r="D1" s="49" t="s">
        <v>142</v>
      </c>
      <c r="E1" s="56">
        <f>F6*100</f>
        <v>0</v>
      </c>
    </row>
    <row r="2" spans="1:15" s="19" customFormat="1" x14ac:dyDescent="0.25"/>
    <row r="3" spans="1:15" s="19" customFormat="1" x14ac:dyDescent="0.25"/>
    <row r="4" spans="1:15" s="19" customFormat="1" x14ac:dyDescent="0.25">
      <c r="A4" s="87" t="s">
        <v>82</v>
      </c>
      <c r="B4" s="87"/>
      <c r="C4" s="87" t="s">
        <v>155</v>
      </c>
      <c r="D4" s="87"/>
      <c r="E4" s="87" t="s">
        <v>141</v>
      </c>
      <c r="F4" s="87"/>
    </row>
    <row r="5" spans="1:15" s="19" customFormat="1" x14ac:dyDescent="0.25">
      <c r="A5" s="25" t="s">
        <v>21</v>
      </c>
      <c r="B5" s="23" t="s">
        <v>0</v>
      </c>
      <c r="C5" s="24" t="s">
        <v>1</v>
      </c>
      <c r="D5" s="24" t="s">
        <v>4</v>
      </c>
      <c r="E5" s="24" t="s">
        <v>1</v>
      </c>
      <c r="F5" s="24" t="s">
        <v>4</v>
      </c>
      <c r="O5" s="26"/>
    </row>
    <row r="6" spans="1:15" s="19" customFormat="1" x14ac:dyDescent="0.25">
      <c r="A6" s="53">
        <v>1</v>
      </c>
      <c r="B6" s="54" t="s">
        <v>167</v>
      </c>
      <c r="C6" s="52" t="s">
        <v>32</v>
      </c>
      <c r="D6" s="55">
        <f>VLOOKUP($C$6,FORMULA!$C$9:$D$15,2,FALSE)</f>
        <v>1</v>
      </c>
      <c r="E6" s="52" t="s">
        <v>34</v>
      </c>
      <c r="F6" s="55">
        <f>VLOOKUP($E$6,FORMULA!$C$9:$D$15,2,FALSE)</f>
        <v>0</v>
      </c>
    </row>
    <row r="7" spans="1:15" s="19" customFormat="1" ht="153" x14ac:dyDescent="0.25">
      <c r="A7" s="20"/>
      <c r="B7" s="2" t="s">
        <v>168</v>
      </c>
      <c r="C7" s="20"/>
      <c r="D7" s="20"/>
      <c r="E7" s="20"/>
      <c r="F7" s="20"/>
    </row>
    <row r="8" spans="1:15" s="19" customFormat="1" ht="76.5" x14ac:dyDescent="0.25">
      <c r="A8" s="20"/>
      <c r="B8" s="2" t="s">
        <v>35</v>
      </c>
      <c r="C8" s="20"/>
      <c r="D8" s="20"/>
      <c r="E8" s="20"/>
      <c r="F8" s="20"/>
    </row>
  </sheetData>
  <mergeCells count="3">
    <mergeCell ref="E4:F4"/>
    <mergeCell ref="A4:B4"/>
    <mergeCell ref="C4:D4"/>
  </mergeCells>
  <pageMargins left="0.7" right="0.7" top="0.75" bottom="0.75" header="0.3" footer="0.3"/>
  <pageSetup orientation="portrait" r:id="rId1"/>
  <ignoredErrors>
    <ignoredError sqref="D6"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FORMULA!$C$9:$C$15</xm:f>
          </x14:formula1>
          <xm:sqref>C6 E6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
  <sheetViews>
    <sheetView workbookViewId="0">
      <selection activeCell="C8" sqref="C8"/>
    </sheetView>
  </sheetViews>
  <sheetFormatPr defaultColWidth="9.140625" defaultRowHeight="15" x14ac:dyDescent="0.25"/>
  <cols>
    <col min="1" max="1" width="9.42578125" style="19" customWidth="1"/>
    <col min="2" max="2" width="64.28515625" style="19" customWidth="1"/>
    <col min="3" max="3" width="25.42578125" style="19" customWidth="1"/>
    <col min="4" max="4" width="16.28515625" style="19" customWidth="1"/>
    <col min="5" max="5" width="25.42578125" style="19" customWidth="1"/>
    <col min="6" max="16384" width="9.140625" style="19"/>
  </cols>
  <sheetData>
    <row r="1" spans="1:13" ht="26.25" x14ac:dyDescent="0.25">
      <c r="B1" s="49" t="s">
        <v>86</v>
      </c>
      <c r="C1" s="56">
        <f>AVERAGE(D5,D8)*100</f>
        <v>100</v>
      </c>
      <c r="D1" s="49" t="s">
        <v>143</v>
      </c>
      <c r="E1" s="56">
        <f>AVERAGE(F5,F8)*100</f>
        <v>0</v>
      </c>
    </row>
    <row r="3" spans="1:13" x14ac:dyDescent="0.25">
      <c r="A3" s="87" t="s">
        <v>156</v>
      </c>
      <c r="B3" s="87"/>
      <c r="C3" s="87" t="s">
        <v>155</v>
      </c>
      <c r="D3" s="87"/>
      <c r="E3" s="87" t="s">
        <v>141</v>
      </c>
      <c r="F3" s="87"/>
    </row>
    <row r="4" spans="1:13" x14ac:dyDescent="0.25">
      <c r="A4" s="25" t="s">
        <v>21</v>
      </c>
      <c r="B4" s="23" t="s">
        <v>0</v>
      </c>
      <c r="C4" s="24" t="s">
        <v>1</v>
      </c>
      <c r="D4" s="24" t="s">
        <v>4</v>
      </c>
      <c r="E4" s="24" t="s">
        <v>1</v>
      </c>
      <c r="F4" s="24" t="s">
        <v>4</v>
      </c>
      <c r="M4" s="26"/>
    </row>
    <row r="5" spans="1:13" x14ac:dyDescent="0.25">
      <c r="A5" s="54">
        <v>1</v>
      </c>
      <c r="B5" s="54" t="s">
        <v>53</v>
      </c>
      <c r="C5" s="54" t="s">
        <v>32</v>
      </c>
      <c r="D5" s="57">
        <f>VLOOKUP($C$5,FORMULA!$C$9:$D$15,2,FALSE)</f>
        <v>1</v>
      </c>
      <c r="E5" s="54" t="s">
        <v>34</v>
      </c>
      <c r="F5" s="57">
        <f>VLOOKUP($E$5,FORMULA!$C$9:$D$15,2,FALSE)</f>
        <v>0</v>
      </c>
    </row>
    <row r="6" spans="1:13" ht="213.75" customHeight="1" x14ac:dyDescent="0.25">
      <c r="A6" s="20"/>
      <c r="B6" s="2" t="s">
        <v>85</v>
      </c>
      <c r="C6" s="20"/>
      <c r="D6" s="20"/>
      <c r="E6" s="20"/>
      <c r="F6" s="20"/>
    </row>
    <row r="7" spans="1:13" ht="76.5" x14ac:dyDescent="0.25">
      <c r="A7" s="20"/>
      <c r="B7" s="2" t="s">
        <v>35</v>
      </c>
      <c r="C7" s="20"/>
      <c r="D7" s="20"/>
      <c r="E7" s="20"/>
      <c r="F7" s="20"/>
    </row>
    <row r="8" spans="1:13" x14ac:dyDescent="0.25">
      <c r="A8" s="54">
        <v>2</v>
      </c>
      <c r="B8" s="54" t="s">
        <v>56</v>
      </c>
      <c r="C8" s="54" t="s">
        <v>32</v>
      </c>
      <c r="D8" s="57">
        <f>VLOOKUP($C$8,FORMULA!$C$9:$D$15,2,FALSE)</f>
        <v>1</v>
      </c>
      <c r="E8" s="54" t="s">
        <v>34</v>
      </c>
      <c r="F8" s="57">
        <f>VLOOKUP($E$8,FORMULA!$C$9:$D$15,2,FALSE)</f>
        <v>0</v>
      </c>
    </row>
    <row r="9" spans="1:13" ht="102" x14ac:dyDescent="0.25">
      <c r="A9" s="20"/>
      <c r="B9" s="2" t="s">
        <v>102</v>
      </c>
      <c r="C9" s="20"/>
      <c r="D9" s="20"/>
      <c r="E9" s="20"/>
      <c r="F9" s="20"/>
    </row>
    <row r="10" spans="1:13" ht="76.5" x14ac:dyDescent="0.25">
      <c r="A10" s="20"/>
      <c r="B10" s="2" t="s">
        <v>35</v>
      </c>
      <c r="C10" s="20"/>
      <c r="D10" s="20"/>
      <c r="E10" s="20"/>
      <c r="F10"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FORMULA!$C$9:$C$15</xm:f>
          </x14:formula1>
          <xm:sqref>C5 E5 C8 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
  <sheetViews>
    <sheetView workbookViewId="0">
      <selection activeCell="F7" sqref="F7"/>
    </sheetView>
  </sheetViews>
  <sheetFormatPr defaultColWidth="9.140625" defaultRowHeight="15" x14ac:dyDescent="0.25"/>
  <cols>
    <col min="1" max="1" width="9.42578125" style="19" customWidth="1"/>
    <col min="2" max="2" width="64.28515625" style="19" customWidth="1"/>
    <col min="3" max="3" width="25.42578125" style="19" customWidth="1"/>
    <col min="4" max="4" width="15.7109375" style="19" customWidth="1"/>
    <col min="5" max="5" width="25.42578125" style="19" customWidth="1"/>
    <col min="6" max="16384" width="9.140625" style="19"/>
  </cols>
  <sheetData>
    <row r="1" spans="1:13" ht="26.25" x14ac:dyDescent="0.25">
      <c r="B1" s="49" t="s">
        <v>88</v>
      </c>
      <c r="C1" s="56">
        <f>D5*100</f>
        <v>100</v>
      </c>
      <c r="D1" s="49" t="s">
        <v>144</v>
      </c>
      <c r="E1" s="56">
        <f>F5*100</f>
        <v>0</v>
      </c>
    </row>
    <row r="3" spans="1:13" x14ac:dyDescent="0.25">
      <c r="A3" s="87" t="s">
        <v>157</v>
      </c>
      <c r="B3" s="87"/>
      <c r="C3" s="87" t="s">
        <v>155</v>
      </c>
      <c r="D3" s="87"/>
      <c r="E3" s="87" t="s">
        <v>141</v>
      </c>
      <c r="F3" s="87"/>
    </row>
    <row r="4" spans="1:13" x14ac:dyDescent="0.25">
      <c r="A4" s="25" t="s">
        <v>21</v>
      </c>
      <c r="B4" s="23" t="s">
        <v>0</v>
      </c>
      <c r="C4" s="24" t="s">
        <v>1</v>
      </c>
      <c r="D4" s="24" t="s">
        <v>4</v>
      </c>
      <c r="E4" s="24" t="s">
        <v>1</v>
      </c>
      <c r="F4" s="24" t="s">
        <v>4</v>
      </c>
      <c r="M4" s="26"/>
    </row>
    <row r="5" spans="1:13" x14ac:dyDescent="0.25">
      <c r="A5" s="54">
        <v>1</v>
      </c>
      <c r="B5" s="54" t="s">
        <v>51</v>
      </c>
      <c r="C5" s="54" t="s">
        <v>32</v>
      </c>
      <c r="D5" s="57">
        <f>VLOOKUP($C$5,FORMULA!$C$9:$D$15,2,FALSE)</f>
        <v>1</v>
      </c>
      <c r="E5" s="54" t="s">
        <v>34</v>
      </c>
      <c r="F5" s="57">
        <f>VLOOKUP($E$5,FORMULA!$C$9:$D$15,2,FALSE)</f>
        <v>0</v>
      </c>
    </row>
    <row r="6" spans="1:13" ht="165.75" x14ac:dyDescent="0.25">
      <c r="A6" s="20"/>
      <c r="B6" s="2" t="s">
        <v>87</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FORMULA!$C$9:$C$15</xm:f>
          </x14:formula1>
          <xm:sqref>C5 E5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
  <sheetViews>
    <sheetView workbookViewId="0">
      <selection activeCell="C5" sqref="C5"/>
    </sheetView>
  </sheetViews>
  <sheetFormatPr defaultColWidth="9.140625" defaultRowHeight="15" x14ac:dyDescent="0.25"/>
  <cols>
    <col min="1" max="1" width="9.42578125" style="19" customWidth="1"/>
    <col min="2" max="2" width="64.28515625" style="19" customWidth="1"/>
    <col min="3" max="3" width="25.42578125" style="19" customWidth="1"/>
    <col min="4" max="4" width="15.5703125" style="19" customWidth="1"/>
    <col min="5" max="5" width="25.42578125" style="19" customWidth="1"/>
    <col min="6" max="16384" width="9.140625" style="19"/>
  </cols>
  <sheetData>
    <row r="1" spans="1:13" ht="26.25" x14ac:dyDescent="0.25">
      <c r="B1" s="49" t="s">
        <v>145</v>
      </c>
      <c r="C1" s="56">
        <f>D5*100</f>
        <v>100</v>
      </c>
      <c r="D1" s="49" t="s">
        <v>146</v>
      </c>
      <c r="E1" s="56">
        <f>F5*100</f>
        <v>0</v>
      </c>
    </row>
    <row r="3" spans="1:13" x14ac:dyDescent="0.25">
      <c r="A3" s="87" t="s">
        <v>158</v>
      </c>
      <c r="B3" s="87"/>
      <c r="C3" s="87" t="s">
        <v>155</v>
      </c>
      <c r="D3" s="87"/>
      <c r="E3" s="87" t="s">
        <v>141</v>
      </c>
      <c r="F3" s="87"/>
    </row>
    <row r="4" spans="1:13" x14ac:dyDescent="0.25">
      <c r="A4" s="25" t="s">
        <v>21</v>
      </c>
      <c r="B4" s="23" t="s">
        <v>0</v>
      </c>
      <c r="C4" s="24" t="s">
        <v>1</v>
      </c>
      <c r="D4" s="24" t="s">
        <v>4</v>
      </c>
      <c r="E4" s="24" t="s">
        <v>1</v>
      </c>
      <c r="F4" s="24" t="s">
        <v>4</v>
      </c>
      <c r="M4" s="26"/>
    </row>
    <row r="5" spans="1:13" x14ac:dyDescent="0.25">
      <c r="A5" s="54">
        <v>1</v>
      </c>
      <c r="B5" s="54" t="s">
        <v>89</v>
      </c>
      <c r="C5" s="54" t="s">
        <v>32</v>
      </c>
      <c r="D5" s="57">
        <f>VLOOKUP($C$5,FORMULA!$C$9:$D$15,2,FALSE)</f>
        <v>1</v>
      </c>
      <c r="E5" s="54" t="s">
        <v>34</v>
      </c>
      <c r="F5" s="57">
        <f>VLOOKUP($E$5,FORMULA!$C$9:$D$15,2,FALSE)</f>
        <v>0</v>
      </c>
    </row>
    <row r="6" spans="1:13" ht="54.75" customHeight="1" x14ac:dyDescent="0.25">
      <c r="A6" s="20"/>
      <c r="B6" s="2" t="s">
        <v>41</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FORMULA!$C$9:$C$15</xm:f>
          </x14:formula1>
          <xm:sqref>C5 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D21"/>
  <sheetViews>
    <sheetView workbookViewId="0">
      <selection activeCell="C9" sqref="C9:D15"/>
    </sheetView>
  </sheetViews>
  <sheetFormatPr defaultColWidth="9.140625" defaultRowHeight="15" x14ac:dyDescent="0.25"/>
  <cols>
    <col min="1" max="2" width="9.140625" style="19"/>
    <col min="3" max="3" width="28.7109375" style="19" customWidth="1"/>
    <col min="4" max="16384" width="9.140625" style="19"/>
  </cols>
  <sheetData>
    <row r="2" spans="3:4" x14ac:dyDescent="0.25">
      <c r="C2" s="88" t="s">
        <v>27</v>
      </c>
      <c r="D2" s="88"/>
    </row>
    <row r="3" spans="3:4" x14ac:dyDescent="0.25">
      <c r="C3" s="20" t="s">
        <v>34</v>
      </c>
      <c r="D3" s="20">
        <v>0</v>
      </c>
    </row>
    <row r="4" spans="3:4" x14ac:dyDescent="0.25">
      <c r="C4" s="20" t="s">
        <v>119</v>
      </c>
      <c r="D4" s="20">
        <v>0</v>
      </c>
    </row>
    <row r="5" spans="3:4" x14ac:dyDescent="0.25">
      <c r="C5" s="20" t="s">
        <v>74</v>
      </c>
      <c r="D5" s="20">
        <v>0</v>
      </c>
    </row>
    <row r="6" spans="3:4" x14ac:dyDescent="0.25">
      <c r="C6" s="20" t="s">
        <v>75</v>
      </c>
      <c r="D6" s="20">
        <v>1</v>
      </c>
    </row>
    <row r="8" spans="3:4" x14ac:dyDescent="0.25">
      <c r="C8" s="88" t="s">
        <v>28</v>
      </c>
      <c r="D8" s="88"/>
    </row>
    <row r="9" spans="3:4" x14ac:dyDescent="0.25">
      <c r="C9" s="20" t="s">
        <v>34</v>
      </c>
      <c r="D9" s="20">
        <v>0</v>
      </c>
    </row>
    <row r="10" spans="3:4" x14ac:dyDescent="0.25">
      <c r="C10" s="20" t="s">
        <v>119</v>
      </c>
      <c r="D10" s="20">
        <v>0</v>
      </c>
    </row>
    <row r="11" spans="3:4" x14ac:dyDescent="0.25">
      <c r="C11" s="12" t="s">
        <v>83</v>
      </c>
      <c r="D11" s="12">
        <v>0</v>
      </c>
    </row>
    <row r="12" spans="3:4" x14ac:dyDescent="0.25">
      <c r="C12" s="20" t="s">
        <v>29</v>
      </c>
      <c r="D12" s="20">
        <v>0.25</v>
      </c>
    </row>
    <row r="13" spans="3:4" x14ac:dyDescent="0.25">
      <c r="C13" s="20" t="s">
        <v>30</v>
      </c>
      <c r="D13" s="20">
        <v>0.5</v>
      </c>
    </row>
    <row r="14" spans="3:4" x14ac:dyDescent="0.25">
      <c r="C14" s="12" t="s">
        <v>31</v>
      </c>
      <c r="D14" s="12">
        <v>0.75</v>
      </c>
    </row>
    <row r="15" spans="3:4" x14ac:dyDescent="0.25">
      <c r="C15" s="12" t="s">
        <v>32</v>
      </c>
      <c r="D15" s="12">
        <v>1</v>
      </c>
    </row>
    <row r="17" spans="3:4" x14ac:dyDescent="0.25">
      <c r="C17" s="88" t="s">
        <v>121</v>
      </c>
      <c r="D17" s="88"/>
    </row>
    <row r="18" spans="3:4" x14ac:dyDescent="0.25">
      <c r="C18" s="20" t="s">
        <v>34</v>
      </c>
      <c r="D18" s="12">
        <v>0</v>
      </c>
    </row>
    <row r="19" spans="3:4" x14ac:dyDescent="0.25">
      <c r="C19" s="20" t="s">
        <v>2</v>
      </c>
      <c r="D19" s="12">
        <v>0</v>
      </c>
    </row>
    <row r="20" spans="3:4" x14ac:dyDescent="0.25">
      <c r="C20" s="20" t="s">
        <v>33</v>
      </c>
      <c r="D20" s="12">
        <v>0</v>
      </c>
    </row>
    <row r="21" spans="3:4" x14ac:dyDescent="0.25">
      <c r="C21" s="20" t="s">
        <v>26</v>
      </c>
      <c r="D21" s="12">
        <v>1</v>
      </c>
    </row>
  </sheetData>
  <mergeCells count="3">
    <mergeCell ref="C2:D2"/>
    <mergeCell ref="C8:D8"/>
    <mergeCell ref="C17:D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F55116C77ABF4B991AF8650FCB7CF1" ma:contentTypeVersion="0" ma:contentTypeDescription="Create a new document." ma:contentTypeScope="" ma:versionID="e35e96baa19311f4c12985c1415d8e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C6426-F757-422A-BA5F-583AA7F86AFA}">
  <ds:schemaRefs>
    <ds:schemaRef ds:uri="http://schemas.microsoft.com/office/2006/metadata/propertie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7D3152F4-EA29-4189-A29E-01C149E5CC07}">
  <ds:schemaRefs>
    <ds:schemaRef ds:uri="http://schemas.microsoft.com/sharepoint/v3/contenttype/forms"/>
  </ds:schemaRefs>
</ds:datastoreItem>
</file>

<file path=customXml/itemProps3.xml><?xml version="1.0" encoding="utf-8"?>
<ds:datastoreItem xmlns:ds="http://schemas.openxmlformats.org/officeDocument/2006/customXml" ds:itemID="{35A83F51-DEDE-48E5-A5E1-5D3E097B68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Summary</vt:lpstr>
      <vt:lpstr>Functionality-Evaluation</vt:lpstr>
      <vt:lpstr>Functionality-Eval - Trainer</vt:lpstr>
      <vt:lpstr>Presentation Layer</vt:lpstr>
      <vt:lpstr>Integration Layer</vt:lpstr>
      <vt:lpstr>Data Access Layer</vt:lpstr>
      <vt:lpstr>Database</vt:lpstr>
      <vt:lpstr>FORMULA</vt:lpstr>
      <vt:lpstr>DevOps and Cloud</vt:lpstr>
      <vt:lpstr>Ancillary</vt:lpstr>
      <vt:lpstr>BestPractices-Analysis</vt:lpstr>
      <vt:lpstr>FSD Layer Analysis</vt:lpstr>
      <vt:lpstr>FSD Layer Analysis Trainer</vt:lpstr>
      <vt:lpstr>FSD_REPORT_DATA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Hitender Sharma</dc:creator>
  <cp:lastModifiedBy>Rubin Siby</cp:lastModifiedBy>
  <dcterms:created xsi:type="dcterms:W3CDTF">2015-08-04T12:35:43Z</dcterms:created>
  <dcterms:modified xsi:type="dcterms:W3CDTF">2022-07-27T12:17:02Z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0x01010083F55116C77ABF4B991AF8650FCB7CF1</vt:lpwstr>
  </property>
</Properties>
</file>