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精算建模2017课程\"/>
    </mc:Choice>
  </mc:AlternateContent>
  <bookViews>
    <workbookView minimized="1" xWindow="0" yWindow="0" windowWidth="12288" windowHeight="4464" tabRatio="887" firstSheet="2" activeTab="7" xr2:uid="{5B3DEBF8-5B00-49F2-93C1-0B29A81E0AED}"/>
  </bookViews>
  <sheets>
    <sheet name="定价" sheetId="1" r:id="rId1"/>
    <sheet name="保险期间可变" sheetId="9" r:id="rId2"/>
    <sheet name="定价 (2)" sheetId="4" r:id="rId3"/>
    <sheet name="定价 (3)" sheetId="3" r:id="rId4"/>
    <sheet name="递推财务报表V1" sheetId="5" r:id="rId5"/>
    <sheet name="递推财务报表V2" sheetId="6" r:id="rId6"/>
    <sheet name="预测财务报表" sheetId="7" r:id="rId7"/>
    <sheet name="整合预测" sheetId="8" r:id="rId8"/>
  </sheets>
  <definedNames>
    <definedName name="保额">定价!$B$3</definedName>
    <definedName name="保费">定价!$B$1</definedName>
    <definedName name="保险期间">定价!$B$5</definedName>
    <definedName name="交费期">定价!$B$4</definedName>
    <definedName name="利率">定价!$B$2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8" l="1"/>
  <c r="C11" i="1" l="1"/>
  <c r="D11" i="1" s="1"/>
  <c r="E11" i="1" s="1"/>
  <c r="F11" i="1" s="1"/>
  <c r="G11" i="1" s="1"/>
  <c r="H11" i="1" s="1"/>
  <c r="I11" i="1" s="1"/>
  <c r="B9" i="9"/>
  <c r="C9" i="9"/>
  <c r="D9" i="9"/>
  <c r="E9" i="9"/>
  <c r="F9" i="9"/>
  <c r="G9" i="9"/>
  <c r="H9" i="9"/>
  <c r="I9" i="9"/>
  <c r="J9" i="9"/>
  <c r="B10" i="9"/>
  <c r="C10" i="9"/>
  <c r="D10" i="9"/>
  <c r="E10" i="9"/>
  <c r="F10" i="9"/>
  <c r="G10" i="9"/>
  <c r="H10" i="9"/>
  <c r="I10" i="9"/>
  <c r="J10" i="9"/>
  <c r="B11" i="9"/>
  <c r="C11" i="9"/>
  <c r="D11" i="9"/>
  <c r="E11" i="9"/>
  <c r="F11" i="9"/>
  <c r="G11" i="9"/>
  <c r="H11" i="9"/>
  <c r="I11" i="9"/>
  <c r="J11" i="9"/>
  <c r="B12" i="9"/>
  <c r="C12" i="9"/>
  <c r="D12" i="9"/>
  <c r="E12" i="9"/>
  <c r="F12" i="9"/>
  <c r="G12" i="9"/>
  <c r="H12" i="9"/>
  <c r="I12" i="9"/>
  <c r="J12" i="9"/>
  <c r="B13" i="9"/>
  <c r="C13" i="9"/>
  <c r="D13" i="9"/>
  <c r="E13" i="9"/>
  <c r="F13" i="9"/>
  <c r="G13" i="9"/>
  <c r="H13" i="9"/>
  <c r="I13" i="9"/>
  <c r="J13" i="9"/>
  <c r="B14" i="9"/>
  <c r="C14" i="9"/>
  <c r="D14" i="9"/>
  <c r="E14" i="9"/>
  <c r="F14" i="9"/>
  <c r="G14" i="9"/>
  <c r="H14" i="9"/>
  <c r="I14" i="9"/>
  <c r="J14" i="9"/>
  <c r="B15" i="9"/>
  <c r="C15" i="9"/>
  <c r="D15" i="9"/>
  <c r="E15" i="9"/>
  <c r="F15" i="9"/>
  <c r="G15" i="9"/>
  <c r="H15" i="9"/>
  <c r="I15" i="9"/>
  <c r="J15" i="9"/>
  <c r="B16" i="9"/>
  <c r="C16" i="9"/>
  <c r="D16" i="9"/>
  <c r="E16" i="9"/>
  <c r="F16" i="9"/>
  <c r="G16" i="9"/>
  <c r="H16" i="9"/>
  <c r="I16" i="9"/>
  <c r="J16" i="9"/>
  <c r="C8" i="9"/>
  <c r="D8" i="9"/>
  <c r="E8" i="9"/>
  <c r="F8" i="9"/>
  <c r="G8" i="9"/>
  <c r="H8" i="9"/>
  <c r="I8" i="9"/>
  <c r="J8" i="9"/>
  <c r="B8" i="9"/>
  <c r="G32" i="8"/>
  <c r="B32" i="8"/>
  <c r="B24" i="8"/>
  <c r="C24" i="8" s="1"/>
  <c r="D24" i="8" s="1"/>
  <c r="E24" i="8" s="1"/>
  <c r="F24" i="8" s="1"/>
  <c r="G11" i="8"/>
  <c r="F21" i="8" s="1"/>
  <c r="C11" i="8"/>
  <c r="D11" i="8"/>
  <c r="C21" i="8" s="1"/>
  <c r="E11" i="8"/>
  <c r="F11" i="8"/>
  <c r="E21" i="8" s="1"/>
  <c r="B11" i="8"/>
  <c r="B17" i="8" s="1"/>
  <c r="B18" i="8" s="1"/>
  <c r="B40" i="8" s="1"/>
  <c r="C15" i="8"/>
  <c r="D15" i="8"/>
  <c r="E15" i="8"/>
  <c r="F15" i="8"/>
  <c r="B15" i="8"/>
  <c r="D21" i="8"/>
  <c r="B4" i="8"/>
  <c r="B30" i="7"/>
  <c r="B21" i="7"/>
  <c r="C21" i="7" s="1"/>
  <c r="D21" i="7" s="1"/>
  <c r="E21" i="7" s="1"/>
  <c r="F21" i="7" s="1"/>
  <c r="F18" i="7"/>
  <c r="E18" i="7"/>
  <c r="D18" i="7"/>
  <c r="C18" i="7"/>
  <c r="B18" i="7"/>
  <c r="F14" i="7"/>
  <c r="F15" i="7" s="1"/>
  <c r="F38" i="7" s="1"/>
  <c r="E14" i="7"/>
  <c r="E15" i="7" s="1"/>
  <c r="E38" i="7" s="1"/>
  <c r="D14" i="7"/>
  <c r="D15" i="7" s="1"/>
  <c r="D38" i="7" s="1"/>
  <c r="C14" i="7"/>
  <c r="C15" i="7" s="1"/>
  <c r="C38" i="7" s="1"/>
  <c r="B14" i="7"/>
  <c r="B15" i="7" s="1"/>
  <c r="B38" i="7" s="1"/>
  <c r="F12" i="7"/>
  <c r="E12" i="7"/>
  <c r="D12" i="7"/>
  <c r="C12" i="7"/>
  <c r="B12" i="7"/>
  <c r="B5" i="7"/>
  <c r="B21" i="8" l="1"/>
  <c r="C17" i="8"/>
  <c r="C18" i="8" s="1"/>
  <c r="C40" i="8" s="1"/>
  <c r="E17" i="8"/>
  <c r="E18" i="8" s="1"/>
  <c r="E40" i="8" s="1"/>
  <c r="F17" i="8"/>
  <c r="F18" i="8" s="1"/>
  <c r="F40" i="8" s="1"/>
  <c r="D17" i="8"/>
  <c r="D18" i="8" s="1"/>
  <c r="D40" i="8" s="1"/>
  <c r="B29" i="6"/>
  <c r="B31" i="6" s="1"/>
  <c r="B21" i="6"/>
  <c r="C21" i="6" s="1"/>
  <c r="F18" i="6"/>
  <c r="E18" i="6"/>
  <c r="D18" i="6"/>
  <c r="C18" i="6"/>
  <c r="B18" i="6"/>
  <c r="F14" i="6"/>
  <c r="F15" i="6" s="1"/>
  <c r="F39" i="6" s="1"/>
  <c r="E14" i="6"/>
  <c r="E15" i="6" s="1"/>
  <c r="E39" i="6" s="1"/>
  <c r="D14" i="6"/>
  <c r="C14" i="6"/>
  <c r="C15" i="6" s="1"/>
  <c r="C39" i="6" s="1"/>
  <c r="B14" i="6"/>
  <c r="B15" i="6" s="1"/>
  <c r="B39" i="6" s="1"/>
  <c r="F12" i="6"/>
  <c r="E12" i="6"/>
  <c r="D12" i="6"/>
  <c r="C12" i="6"/>
  <c r="B12" i="6"/>
  <c r="B5" i="6"/>
  <c r="G13" i="5"/>
  <c r="F13" i="5"/>
  <c r="E13" i="5"/>
  <c r="D13" i="5"/>
  <c r="C13" i="5"/>
  <c r="B3" i="5"/>
  <c r="B5" i="5"/>
  <c r="D21" i="6" l="1"/>
  <c r="E21" i="6" s="1"/>
  <c r="F21" i="6" s="1"/>
  <c r="D15" i="6"/>
  <c r="D39" i="6" s="1"/>
  <c r="C11" i="4"/>
  <c r="D11" i="4"/>
  <c r="E11" i="4"/>
  <c r="F11" i="4"/>
  <c r="B11" i="4"/>
  <c r="B4" i="4"/>
  <c r="F16" i="4"/>
  <c r="E16" i="4"/>
  <c r="D16" i="4"/>
  <c r="C16" i="4"/>
  <c r="B16" i="4"/>
  <c r="F13" i="4"/>
  <c r="F14" i="4" s="1"/>
  <c r="E13" i="4"/>
  <c r="E14" i="4" s="1"/>
  <c r="D13" i="4"/>
  <c r="D14" i="4" s="1"/>
  <c r="C13" i="4"/>
  <c r="C14" i="4" s="1"/>
  <c r="B13" i="4"/>
  <c r="B14" i="4" s="1"/>
  <c r="D20" i="3"/>
  <c r="E20" i="3" s="1"/>
  <c r="F20" i="3" s="1"/>
  <c r="C20" i="3"/>
  <c r="B20" i="3"/>
  <c r="B4" i="3"/>
  <c r="C11" i="3"/>
  <c r="D11" i="3"/>
  <c r="E11" i="3"/>
  <c r="F11" i="3"/>
  <c r="B11" i="3"/>
  <c r="F17" i="3"/>
  <c r="E17" i="3"/>
  <c r="D17" i="3"/>
  <c r="C17" i="3"/>
  <c r="B17" i="3"/>
  <c r="F13" i="3"/>
  <c r="F14" i="3" s="1"/>
  <c r="E13" i="3"/>
  <c r="E14" i="3" s="1"/>
  <c r="D13" i="3"/>
  <c r="D14" i="3" s="1"/>
  <c r="C13" i="3"/>
  <c r="C14" i="3" s="1"/>
  <c r="B13" i="3"/>
  <c r="B14" i="3" s="1"/>
  <c r="B9" i="1"/>
  <c r="B1" i="1" s="1"/>
  <c r="B1" i="4" l="1"/>
  <c r="B2" i="8"/>
  <c r="C9" i="7"/>
  <c r="C34" i="7" s="1"/>
  <c r="B2" i="7"/>
  <c r="F12" i="8"/>
  <c r="F36" i="8" s="1"/>
  <c r="B2" i="6"/>
  <c r="B12" i="8"/>
  <c r="C12" i="8"/>
  <c r="C36" i="8" s="1"/>
  <c r="F9" i="7"/>
  <c r="F34" i="7" s="1"/>
  <c r="E12" i="8"/>
  <c r="E36" i="8" s="1"/>
  <c r="F9" i="6"/>
  <c r="F35" i="6" s="1"/>
  <c r="B9" i="6"/>
  <c r="E9" i="7"/>
  <c r="E34" i="7" s="1"/>
  <c r="D12" i="8"/>
  <c r="D36" i="8" s="1"/>
  <c r="E9" i="6"/>
  <c r="E35" i="6" s="1"/>
  <c r="D9" i="6"/>
  <c r="D35" i="6" s="1"/>
  <c r="D9" i="7"/>
  <c r="D34" i="7" s="1"/>
  <c r="B9" i="7"/>
  <c r="C9" i="6"/>
  <c r="C35" i="6" s="1"/>
  <c r="C8" i="4"/>
  <c r="D9" i="5" s="1"/>
  <c r="F8" i="4"/>
  <c r="G9" i="5" s="1"/>
  <c r="B8" i="4"/>
  <c r="E8" i="4"/>
  <c r="F9" i="5" s="1"/>
  <c r="D8" i="4"/>
  <c r="E9" i="5" s="1"/>
  <c r="C13" i="1"/>
  <c r="D13" i="1"/>
  <c r="E13" i="1"/>
  <c r="F13" i="1"/>
  <c r="B13" i="1"/>
  <c r="B15" i="1" s="1"/>
  <c r="F19" i="1"/>
  <c r="E19" i="1"/>
  <c r="D19" i="1"/>
  <c r="C19" i="1"/>
  <c r="B19" i="1"/>
  <c r="F16" i="1"/>
  <c r="E16" i="1"/>
  <c r="D16" i="1"/>
  <c r="C16" i="1"/>
  <c r="B16" i="1"/>
  <c r="D18" i="1"/>
  <c r="E18" i="1"/>
  <c r="F18" i="1"/>
  <c r="D21" i="1"/>
  <c r="E21" i="1"/>
  <c r="F21" i="1"/>
  <c r="C18" i="1"/>
  <c r="C21" i="1"/>
  <c r="B21" i="1"/>
  <c r="B18" i="1"/>
  <c r="B11" i="6" l="1"/>
  <c r="B35" i="6"/>
  <c r="B14" i="8"/>
  <c r="B36" i="8"/>
  <c r="B11" i="7"/>
  <c r="B34" i="7"/>
  <c r="B10" i="4"/>
  <c r="B12" i="4" s="1"/>
  <c r="C9" i="5"/>
  <c r="B17" i="1"/>
  <c r="B20" i="1" s="1"/>
  <c r="B22" i="1" s="1"/>
  <c r="B13" i="7" l="1"/>
  <c r="B35" i="7" s="1"/>
  <c r="B36" i="7" s="1"/>
  <c r="B13" i="6"/>
  <c r="B36" i="6" s="1"/>
  <c r="B37" i="6" s="1"/>
  <c r="B16" i="8"/>
  <c r="B37" i="8" s="1"/>
  <c r="B38" i="8" s="1"/>
  <c r="B19" i="7"/>
  <c r="C29" i="7" s="1"/>
  <c r="B39" i="7" s="1"/>
  <c r="B40" i="7" s="1"/>
  <c r="B22" i="8"/>
  <c r="C31" i="8" s="1"/>
  <c r="B41" i="8" s="1"/>
  <c r="B42" i="8" s="1"/>
  <c r="B19" i="6"/>
  <c r="C30" i="6" s="1"/>
  <c r="B40" i="6" s="1"/>
  <c r="B41" i="6" s="1"/>
  <c r="C4" i="5"/>
  <c r="C14" i="5" s="1"/>
  <c r="C15" i="5" s="1"/>
  <c r="B17" i="4"/>
  <c r="B15" i="4"/>
  <c r="C9" i="4" s="1"/>
  <c r="C10" i="4" s="1"/>
  <c r="C10" i="5"/>
  <c r="C11" i="5" s="1"/>
  <c r="B18" i="3"/>
  <c r="C14" i="1"/>
  <c r="C15" i="1" s="1"/>
  <c r="C17" i="5" l="1"/>
  <c r="B43" i="6"/>
  <c r="B44" i="6" s="1"/>
  <c r="B16" i="6"/>
  <c r="B44" i="8"/>
  <c r="B26" i="8" s="1"/>
  <c r="B27" i="8" s="1"/>
  <c r="B42" i="7"/>
  <c r="B23" i="7" s="1"/>
  <c r="B19" i="8"/>
  <c r="B16" i="7"/>
  <c r="C3" i="5"/>
  <c r="C5" i="5" s="1"/>
  <c r="B18" i="4"/>
  <c r="C12" i="4"/>
  <c r="C17" i="1"/>
  <c r="C20" i="1" s="1"/>
  <c r="B17" i="6" l="1"/>
  <c r="C10" i="6" s="1"/>
  <c r="C11" i="6" s="1"/>
  <c r="B20" i="8"/>
  <c r="B23" i="8" s="1"/>
  <c r="B17" i="7"/>
  <c r="C15" i="4"/>
  <c r="D9" i="4" s="1"/>
  <c r="D10" i="4" s="1"/>
  <c r="D10" i="5"/>
  <c r="D11" i="5" s="1"/>
  <c r="C13" i="8"/>
  <c r="C14" i="8" s="1"/>
  <c r="C22" i="1"/>
  <c r="D14" i="1"/>
  <c r="D15" i="1" s="1"/>
  <c r="C30" i="8" l="1"/>
  <c r="C32" i="8" s="1"/>
  <c r="B20" i="6"/>
  <c r="C29" i="6"/>
  <c r="C31" i="6" s="1"/>
  <c r="B20" i="7"/>
  <c r="C28" i="7"/>
  <c r="C30" i="7" s="1"/>
  <c r="C10" i="7"/>
  <c r="C11" i="7" s="1"/>
  <c r="C16" i="8"/>
  <c r="C37" i="8" s="1"/>
  <c r="C38" i="8" s="1"/>
  <c r="C13" i="6"/>
  <c r="C36" i="6" s="1"/>
  <c r="C37" i="6" s="1"/>
  <c r="D3" i="5"/>
  <c r="C18" i="4"/>
  <c r="C18" i="3"/>
  <c r="C22" i="8"/>
  <c r="D31" i="8" s="1"/>
  <c r="C41" i="8" s="1"/>
  <c r="C42" i="8" s="1"/>
  <c r="C19" i="7"/>
  <c r="D29" i="7" s="1"/>
  <c r="C39" i="7" s="1"/>
  <c r="C40" i="7" s="1"/>
  <c r="C19" i="6"/>
  <c r="D30" i="6" s="1"/>
  <c r="C40" i="6" s="1"/>
  <c r="C41" i="6" s="1"/>
  <c r="D4" i="5"/>
  <c r="C17" i="4"/>
  <c r="D12" i="4"/>
  <c r="D17" i="1"/>
  <c r="D20" i="1" s="1"/>
  <c r="C16" i="6" l="1"/>
  <c r="C13" i="7"/>
  <c r="C35" i="7" s="1"/>
  <c r="C36" i="7" s="1"/>
  <c r="C42" i="7" s="1"/>
  <c r="C23" i="7" s="1"/>
  <c r="D15" i="4"/>
  <c r="E9" i="4" s="1"/>
  <c r="E10" i="4" s="1"/>
  <c r="E10" i="5"/>
  <c r="E11" i="5" s="1"/>
  <c r="C44" i="8"/>
  <c r="C26" i="8" s="1"/>
  <c r="C27" i="8" s="1"/>
  <c r="C43" i="6"/>
  <c r="C19" i="8"/>
  <c r="D5" i="5"/>
  <c r="D14" i="5"/>
  <c r="D15" i="5" s="1"/>
  <c r="D17" i="5" s="1"/>
  <c r="E14" i="1"/>
  <c r="E15" i="1" s="1"/>
  <c r="D22" i="1"/>
  <c r="C16" i="7" l="1"/>
  <c r="C17" i="7" s="1"/>
  <c r="C17" i="6"/>
  <c r="D10" i="6" s="1"/>
  <c r="D11" i="6" s="1"/>
  <c r="C20" i="8"/>
  <c r="C23" i="8" s="1"/>
  <c r="C44" i="6"/>
  <c r="E3" i="5"/>
  <c r="D18" i="4"/>
  <c r="D18" i="3"/>
  <c r="D19" i="7"/>
  <c r="E29" i="7" s="1"/>
  <c r="D39" i="7" s="1"/>
  <c r="D40" i="7" s="1"/>
  <c r="D22" i="8"/>
  <c r="E31" i="8" s="1"/>
  <c r="D41" i="8" s="1"/>
  <c r="D42" i="8" s="1"/>
  <c r="D19" i="6"/>
  <c r="E30" i="6" s="1"/>
  <c r="D40" i="6" s="1"/>
  <c r="D41" i="6" s="1"/>
  <c r="E4" i="5"/>
  <c r="D17" i="4"/>
  <c r="E12" i="4"/>
  <c r="E17" i="1"/>
  <c r="E20" i="1" s="1"/>
  <c r="C20" i="7" l="1"/>
  <c r="D10" i="7"/>
  <c r="D11" i="7" s="1"/>
  <c r="D13" i="7" s="1"/>
  <c r="D35" i="7" s="1"/>
  <c r="D36" i="7" s="1"/>
  <c r="D42" i="7" s="1"/>
  <c r="D23" i="7" s="1"/>
  <c r="D28" i="7"/>
  <c r="D30" i="7" s="1"/>
  <c r="C20" i="6"/>
  <c r="D29" i="6"/>
  <c r="D31" i="6" s="1"/>
  <c r="D13" i="8"/>
  <c r="D14" i="8" s="1"/>
  <c r="D16" i="8" s="1"/>
  <c r="D30" i="8"/>
  <c r="D32" i="8" s="1"/>
  <c r="E15" i="4"/>
  <c r="F10" i="5"/>
  <c r="F11" i="5" s="1"/>
  <c r="D13" i="6"/>
  <c r="D36" i="6" s="1"/>
  <c r="D37" i="6" s="1"/>
  <c r="D43" i="6" s="1"/>
  <c r="D44" i="6" s="1"/>
  <c r="E14" i="5"/>
  <c r="E15" i="5" s="1"/>
  <c r="E17" i="5" s="1"/>
  <c r="E5" i="5"/>
  <c r="E22" i="1"/>
  <c r="F14" i="1"/>
  <c r="F15" i="1" s="1"/>
  <c r="D16" i="7" l="1"/>
  <c r="D17" i="7" s="1"/>
  <c r="E10" i="7" s="1"/>
  <c r="E11" i="7" s="1"/>
  <c r="D37" i="8"/>
  <c r="D38" i="8" s="1"/>
  <c r="D44" i="8" s="1"/>
  <c r="D26" i="8" s="1"/>
  <c r="D27" i="8" s="1"/>
  <c r="D19" i="8"/>
  <c r="D16" i="6"/>
  <c r="D17" i="6" s="1"/>
  <c r="D20" i="6" s="1"/>
  <c r="F3" i="5"/>
  <c r="E18" i="4"/>
  <c r="F9" i="4"/>
  <c r="F10" i="4" s="1"/>
  <c r="F12" i="4" s="1"/>
  <c r="E18" i="3"/>
  <c r="E22" i="8"/>
  <c r="F31" i="8" s="1"/>
  <c r="E19" i="7"/>
  <c r="F29" i="7" s="1"/>
  <c r="E39" i="7" s="1"/>
  <c r="E40" i="7" s="1"/>
  <c r="F4" i="5"/>
  <c r="E19" i="6"/>
  <c r="F30" i="6" s="1"/>
  <c r="E17" i="4"/>
  <c r="F17" i="1"/>
  <c r="F20" i="1" s="1"/>
  <c r="C6" i="1" s="1"/>
  <c r="E10" i="6" l="1"/>
  <c r="E11" i="6" s="1"/>
  <c r="E13" i="6" s="1"/>
  <c r="E36" i="6" s="1"/>
  <c r="E37" i="6" s="1"/>
  <c r="D20" i="7"/>
  <c r="E28" i="7"/>
  <c r="E30" i="7" s="1"/>
  <c r="E29" i="6"/>
  <c r="E31" i="6" s="1"/>
  <c r="D20" i="8"/>
  <c r="D23" i="8" s="1"/>
  <c r="F15" i="4"/>
  <c r="G10" i="5"/>
  <c r="G11" i="5" s="1"/>
  <c r="F5" i="5"/>
  <c r="F14" i="5"/>
  <c r="F15" i="5" s="1"/>
  <c r="F17" i="5" s="1"/>
  <c r="F41" i="8"/>
  <c r="F42" i="8" s="1"/>
  <c r="E41" i="8"/>
  <c r="E42" i="8" s="1"/>
  <c r="F40" i="6"/>
  <c r="F41" i="6" s="1"/>
  <c r="E40" i="6"/>
  <c r="E41" i="6" s="1"/>
  <c r="E13" i="7"/>
  <c r="E35" i="7" s="1"/>
  <c r="E36" i="7" s="1"/>
  <c r="E42" i="7" s="1"/>
  <c r="E23" i="7" s="1"/>
  <c r="F22" i="1"/>
  <c r="F8" i="3"/>
  <c r="E8" i="3"/>
  <c r="C8" i="3"/>
  <c r="D8" i="3"/>
  <c r="B1" i="3"/>
  <c r="B8" i="3"/>
  <c r="B10" i="3" s="1"/>
  <c r="B12" i="3" s="1"/>
  <c r="B15" i="3" s="1"/>
  <c r="E13" i="8" l="1"/>
  <c r="E14" i="8" s="1"/>
  <c r="E16" i="8" s="1"/>
  <c r="E37" i="8" s="1"/>
  <c r="E38" i="8" s="1"/>
  <c r="E44" i="8" s="1"/>
  <c r="E26" i="8" s="1"/>
  <c r="E27" i="8" s="1"/>
  <c r="E30" i="8"/>
  <c r="E32" i="8" s="1"/>
  <c r="E16" i="6"/>
  <c r="B22" i="7"/>
  <c r="B22" i="6"/>
  <c r="B25" i="8"/>
  <c r="G3" i="5"/>
  <c r="B21" i="3"/>
  <c r="F18" i="4"/>
  <c r="E16" i="7"/>
  <c r="E17" i="7" s="1"/>
  <c r="F10" i="7" s="1"/>
  <c r="F11" i="7" s="1"/>
  <c r="F18" i="3"/>
  <c r="F19" i="7"/>
  <c r="G29" i="7" s="1"/>
  <c r="F39" i="7" s="1"/>
  <c r="F40" i="7" s="1"/>
  <c r="F22" i="8"/>
  <c r="F19" i="6"/>
  <c r="G4" i="5"/>
  <c r="F17" i="4"/>
  <c r="E43" i="6"/>
  <c r="E44" i="6" s="1"/>
  <c r="E19" i="8" l="1"/>
  <c r="E20" i="8" s="1"/>
  <c r="F28" i="7"/>
  <c r="F30" i="7" s="1"/>
  <c r="E20" i="7"/>
  <c r="B23" i="6"/>
  <c r="C23" i="6"/>
  <c r="F23" i="6"/>
  <c r="D23" i="6"/>
  <c r="E23" i="6"/>
  <c r="C22" i="3"/>
  <c r="E22" i="3"/>
  <c r="B22" i="3"/>
  <c r="B16" i="3" s="1"/>
  <c r="F22" i="3"/>
  <c r="D22" i="3"/>
  <c r="F13" i="7"/>
  <c r="F35" i="7" s="1"/>
  <c r="F36" i="7" s="1"/>
  <c r="F42" i="7" s="1"/>
  <c r="F23" i="7" s="1"/>
  <c r="E17" i="6"/>
  <c r="G14" i="5"/>
  <c r="G15" i="5" s="1"/>
  <c r="G17" i="5" s="1"/>
  <c r="G5" i="5"/>
  <c r="F30" i="8" l="1"/>
  <c r="F32" i="8" s="1"/>
  <c r="E23" i="8"/>
  <c r="F13" i="8"/>
  <c r="F14" i="8" s="1"/>
  <c r="C9" i="3"/>
  <c r="C10" i="3" s="1"/>
  <c r="C12" i="3" s="1"/>
  <c r="C15" i="3" s="1"/>
  <c r="C16" i="3" s="1"/>
  <c r="B19" i="3"/>
  <c r="F29" i="6"/>
  <c r="F31" i="6" s="1"/>
  <c r="F10" i="6"/>
  <c r="F11" i="6" s="1"/>
  <c r="E20" i="6"/>
  <c r="F16" i="7"/>
  <c r="F17" i="7" s="1"/>
  <c r="F16" i="8" l="1"/>
  <c r="F37" i="8" s="1"/>
  <c r="F38" i="8" s="1"/>
  <c r="F44" i="8" s="1"/>
  <c r="F26" i="8" s="1"/>
  <c r="F27" i="8" s="1"/>
  <c r="D9" i="3"/>
  <c r="D10" i="3" s="1"/>
  <c r="D12" i="3" s="1"/>
  <c r="D15" i="3" s="1"/>
  <c r="D16" i="3" s="1"/>
  <c r="C19" i="3"/>
  <c r="G28" i="7"/>
  <c r="G30" i="7" s="1"/>
  <c r="F20" i="7"/>
  <c r="F13" i="6"/>
  <c r="F36" i="6" s="1"/>
  <c r="F37" i="6" s="1"/>
  <c r="F43" i="6" s="1"/>
  <c r="F44" i="6" s="1"/>
  <c r="F16" i="6" l="1"/>
  <c r="F17" i="6" s="1"/>
  <c r="F20" i="6" s="1"/>
  <c r="F19" i="8"/>
  <c r="F20" i="8" s="1"/>
  <c r="F23" i="8" s="1"/>
  <c r="E9" i="3"/>
  <c r="E10" i="3" s="1"/>
  <c r="E12" i="3" s="1"/>
  <c r="E15" i="3" s="1"/>
  <c r="D19" i="3"/>
  <c r="E16" i="3" l="1"/>
  <c r="F9" i="3" l="1"/>
  <c r="F10" i="3" s="1"/>
  <c r="F12" i="3" s="1"/>
  <c r="F15" i="3" s="1"/>
  <c r="F16" i="3" s="1"/>
  <c r="F19" i="3" s="1"/>
  <c r="E1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</author>
  </authors>
  <commentList>
    <comment ref="A4" authorId="0" shapeId="0" xr:uid="{85EB1C6B-D2FF-4B15-8D84-0090DD58806B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增加新变量；通过什么入口和修改让新变量进入模型。</t>
        </r>
      </text>
    </comment>
    <comment ref="A19" authorId="0" shapeId="0" xr:uid="{4D95E36F-C55A-4DB9-96E0-DE37C0C8D247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不要用硬编码，比如1000*死亡数。用变量名来代替常数。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</author>
  </authors>
  <commentList>
    <comment ref="A4" authorId="0" shapeId="0" xr:uid="{08EACD92-7E45-4082-937E-9C90D12E4149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增加新变量；通过什么入口和修改让新变量进入模型。</t>
        </r>
      </text>
    </comment>
    <comment ref="A14" authorId="0" shapeId="0" xr:uid="{EB2362B9-FEC5-433C-81F1-745569FD39BF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不要用硬编码，比如1000*死亡数。用变量名来代替常数。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</author>
  </authors>
  <commentList>
    <comment ref="A4" authorId="0" shapeId="0" xr:uid="{FF0ECA3C-87FD-46B0-8F9C-0E24C9E955CE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增加新变量；通过什么入口和修改让新变量进入模型。</t>
        </r>
      </text>
    </comment>
    <comment ref="A14" authorId="0" shapeId="0" xr:uid="{04B06024-7CB0-4983-8DAB-88D2AD2D259A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不要用硬编码，比如1000*死亡数。用变量名来代替常数。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</author>
  </authors>
  <commentList>
    <comment ref="A5" authorId="0" shapeId="0" xr:uid="{A06C8FC6-F6AF-41D7-A9F0-36119D39B56B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增加新变量；通过什么入口和修改让新变量进入模型。</t>
        </r>
      </text>
    </comment>
    <comment ref="A15" authorId="0" shapeId="0" xr:uid="{4A8729F2-9D91-4441-B91D-3A7F913B1B8C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不要用硬编码，比如1000*死亡数。用变量名来代替常数。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</author>
  </authors>
  <commentList>
    <comment ref="A5" authorId="0" shapeId="0" xr:uid="{79D8C9B2-771E-42E8-8214-600AA8C3BEEC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增加新变量；通过什么入口和修改让新变量进入模型。</t>
        </r>
      </text>
    </comment>
    <comment ref="A15" authorId="0" shapeId="0" xr:uid="{1E452C09-77D8-44E1-B511-F9B329879795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不要用硬编码，比如1000*死亡数。用变量名来代替常数。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</author>
  </authors>
  <commentList>
    <comment ref="A4" authorId="0" shapeId="0" xr:uid="{3F65DEA9-3F84-49C9-8C62-30EC86D5F119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增加新变量；通过什么入口和修改让新变量进入模型。</t>
        </r>
      </text>
    </comment>
    <comment ref="A10" authorId="0" shapeId="0" xr:uid="{C5F5EBE1-D026-4E4B-90EE-0DCA45144FFF}">
      <text>
        <r>
          <rPr>
            <b/>
            <sz val="12"/>
            <color indexed="81"/>
            <rFont val="宋体"/>
            <family val="3"/>
            <charset val="134"/>
          </rPr>
          <t>hxy:</t>
        </r>
        <r>
          <rPr>
            <sz val="12"/>
            <color indexed="81"/>
            <rFont val="宋体"/>
            <family val="3"/>
            <charset val="134"/>
          </rPr>
          <t xml:space="preserve">
拷贝公式之后，考察各个单元格的公式。大部分都是本地单元格（本工作表内部关系），所以不用修改。
有涉及第三个工作表的，需要查看，决定是否修改。
这里有场景调整，也需要修改公式。修改方式：将原有的“年初有效保单数”作为新的场景的入口，这样就不会改动模块。
抽象地说，这种建模思想来自编程中的接口和封装概念。如无必要不要修改模块本身。</t>
        </r>
      </text>
    </comment>
    <comment ref="A18" authorId="0" shapeId="0" xr:uid="{FD586F66-7944-41CB-A8F1-986E19C22162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不要用硬编码，比如1000*死亡数。用变量名来代替常数。</t>
        </r>
      </text>
    </comment>
    <comment ref="B27" authorId="0" shapeId="0" xr:uid="{9ED3763A-9D9B-4261-A8D2-BA31B920040A}">
      <text>
        <r>
          <rPr>
            <b/>
            <sz val="9"/>
            <color indexed="81"/>
            <rFont val="宋体"/>
            <family val="3"/>
            <charset val="134"/>
          </rPr>
          <t>有点数据驱动的意思。</t>
        </r>
      </text>
    </comment>
    <comment ref="A31" authorId="0" shapeId="0" xr:uid="{BE98DE68-FE11-4B0D-AD56-7B49262CEA53}">
      <text>
        <r>
          <rPr>
            <b/>
            <sz val="9"/>
            <color indexed="81"/>
            <rFont val="宋体"/>
            <family val="3"/>
            <charset val="134"/>
          </rPr>
          <t>hxy:</t>
        </r>
        <r>
          <rPr>
            <sz val="9"/>
            <color indexed="81"/>
            <rFont val="宋体"/>
            <family val="3"/>
            <charset val="134"/>
          </rPr>
          <t xml:space="preserve">
年末负债的核算优先于利润的核算。</t>
        </r>
      </text>
    </comment>
  </commentList>
</comments>
</file>

<file path=xl/sharedStrings.xml><?xml version="1.0" encoding="utf-8"?>
<sst xmlns="http://schemas.openxmlformats.org/spreadsheetml/2006/main" count="218" uniqueCount="78">
  <si>
    <t>保费</t>
    <phoneticPr fontId="2" type="noConversion"/>
  </si>
  <si>
    <t>利率</t>
    <phoneticPr fontId="2" type="noConversion"/>
  </si>
  <si>
    <t>年初有效保单数</t>
    <phoneticPr fontId="2" type="noConversion"/>
  </si>
  <si>
    <t>时间、事件、现金流</t>
    <phoneticPr fontId="2" type="noConversion"/>
  </si>
  <si>
    <t>期初期末；</t>
    <phoneticPr fontId="2" type="noConversion"/>
  </si>
  <si>
    <t>年初保费收入</t>
    <phoneticPr fontId="2" type="noConversion"/>
  </si>
  <si>
    <t>年初基金</t>
    <phoneticPr fontId="2" type="noConversion"/>
  </si>
  <si>
    <t>年初投资资产</t>
    <phoneticPr fontId="2" type="noConversion"/>
  </si>
  <si>
    <t>本年投资收益率</t>
    <phoneticPr fontId="2" type="noConversion"/>
  </si>
  <si>
    <t>本年投资收益</t>
    <phoneticPr fontId="2" type="noConversion"/>
  </si>
  <si>
    <t>本年死亡数</t>
    <phoneticPr fontId="2" type="noConversion"/>
  </si>
  <si>
    <t>本年死亡给付</t>
    <phoneticPr fontId="2" type="noConversion"/>
  </si>
  <si>
    <t>保额</t>
    <phoneticPr fontId="2" type="noConversion"/>
  </si>
  <si>
    <t>年末基金</t>
    <phoneticPr fontId="2" type="noConversion"/>
  </si>
  <si>
    <t>年末有效保单组</t>
    <phoneticPr fontId="2" type="noConversion"/>
  </si>
  <si>
    <t>责任准备金</t>
    <phoneticPr fontId="2" type="noConversion"/>
  </si>
  <si>
    <t>交费期</t>
    <phoneticPr fontId="2" type="noConversion"/>
  </si>
  <si>
    <t>评估保费，责任准备金；</t>
    <phoneticPr fontId="2" type="noConversion"/>
  </si>
  <si>
    <t>毛保费；利润测试</t>
    <phoneticPr fontId="2" type="noConversion"/>
  </si>
  <si>
    <t>资产份额Asset Share</t>
    <phoneticPr fontId="2" type="noConversion"/>
  </si>
  <si>
    <t>蛋糕和切蛋糕的设想</t>
    <phoneticPr fontId="2" type="noConversion"/>
  </si>
  <si>
    <t>利源分析</t>
    <phoneticPr fontId="2" type="noConversion"/>
  </si>
  <si>
    <t>线性插值保费</t>
    <phoneticPr fontId="2" type="noConversion"/>
  </si>
  <si>
    <t>=(B7*C8-B8*C7)/(C8-C7)</t>
    <phoneticPr fontId="2" type="noConversion"/>
  </si>
  <si>
    <t>期初待分配利润</t>
    <phoneticPr fontId="2" type="noConversion"/>
  </si>
  <si>
    <t>积累因子</t>
    <phoneticPr fontId="2" type="noConversion"/>
  </si>
  <si>
    <t>本期期末利润分配</t>
    <phoneticPr fontId="2" type="noConversion"/>
  </si>
  <si>
    <t>利润分配前年末基金</t>
    <phoneticPr fontId="2" type="noConversion"/>
  </si>
  <si>
    <t>利润分配后年末基金</t>
    <phoneticPr fontId="2" type="noConversion"/>
  </si>
  <si>
    <t>资产份额</t>
    <phoneticPr fontId="2" type="noConversion"/>
  </si>
  <si>
    <t>资产份额(分配后)</t>
    <phoneticPr fontId="2" type="noConversion"/>
  </si>
  <si>
    <t>资产负债表</t>
    <phoneticPr fontId="2" type="noConversion"/>
  </si>
  <si>
    <t>资产</t>
    <phoneticPr fontId="2" type="noConversion"/>
  </si>
  <si>
    <t>负债</t>
    <phoneticPr fontId="2" type="noConversion"/>
  </si>
  <si>
    <t>所有者权益</t>
    <phoneticPr fontId="2" type="noConversion"/>
  </si>
  <si>
    <t>利润表</t>
    <phoneticPr fontId="2" type="noConversion"/>
  </si>
  <si>
    <t>收入</t>
    <phoneticPr fontId="2" type="noConversion"/>
  </si>
  <si>
    <t>费用</t>
    <phoneticPr fontId="2" type="noConversion"/>
  </si>
  <si>
    <t>保费收入</t>
    <phoneticPr fontId="2" type="noConversion"/>
  </si>
  <si>
    <t>投资收益</t>
    <phoneticPr fontId="2" type="noConversion"/>
  </si>
  <si>
    <t>死亡给付</t>
    <phoneticPr fontId="2" type="noConversion"/>
  </si>
  <si>
    <t>准备金提转差</t>
    <phoneticPr fontId="2" type="noConversion"/>
  </si>
  <si>
    <t>收入小计</t>
    <phoneticPr fontId="2" type="noConversion"/>
  </si>
  <si>
    <t>费用小计</t>
    <phoneticPr fontId="2" type="noConversion"/>
  </si>
  <si>
    <t>利润</t>
    <phoneticPr fontId="2" type="noConversion"/>
  </si>
  <si>
    <t>（不是可分配利润）</t>
    <phoneticPr fontId="2" type="noConversion"/>
  </si>
  <si>
    <t>营业预测</t>
    <phoneticPr fontId="2" type="noConversion"/>
  </si>
  <si>
    <t>产品说明</t>
    <phoneticPr fontId="2" type="noConversion"/>
  </si>
  <si>
    <t>预测财务报表</t>
    <phoneticPr fontId="2" type="noConversion"/>
  </si>
  <si>
    <t xml:space="preserve"> </t>
    <phoneticPr fontId="2" type="noConversion"/>
  </si>
  <si>
    <t>准备金提转差(increase in reserve)</t>
    <phoneticPr fontId="2" type="noConversion"/>
  </si>
  <si>
    <t>勾稽关系</t>
    <phoneticPr fontId="2" type="noConversion"/>
  </si>
  <si>
    <t>0时刻的资产负债表</t>
    <phoneticPr fontId="2" type="noConversion"/>
  </si>
  <si>
    <t>第1年的收入和费用流量部分</t>
    <phoneticPr fontId="2" type="noConversion"/>
  </si>
  <si>
    <t>1时刻的责任准备金</t>
    <phoneticPr fontId="2" type="noConversion"/>
  </si>
  <si>
    <t>第1年的准备金提转差（负债变动项）</t>
    <phoneticPr fontId="2" type="noConversion"/>
  </si>
  <si>
    <t>第1年的分配利润</t>
    <phoneticPr fontId="2" type="noConversion"/>
  </si>
  <si>
    <t>第1年分配后的资产总额</t>
    <phoneticPr fontId="2" type="noConversion"/>
  </si>
  <si>
    <t>完成1时刻的资产负债表</t>
    <phoneticPr fontId="2" type="noConversion"/>
  </si>
  <si>
    <t>存量产生流量，流量调整存量。</t>
    <phoneticPr fontId="2" type="noConversion"/>
  </si>
  <si>
    <t>数学问题：路径的优化，变分法。</t>
    <phoneticPr fontId="2" type="noConversion"/>
  </si>
  <si>
    <t>准备金释放</t>
    <phoneticPr fontId="2" type="noConversion"/>
  </si>
  <si>
    <t>Release from Risk</t>
    <phoneticPr fontId="2" type="noConversion"/>
  </si>
  <si>
    <t>特征和场景</t>
    <phoneticPr fontId="2" type="noConversion"/>
  </si>
  <si>
    <t>产品特征</t>
    <phoneticPr fontId="2" type="noConversion"/>
  </si>
  <si>
    <t>场景</t>
    <phoneticPr fontId="2" type="noConversion"/>
  </si>
  <si>
    <t>保单数</t>
    <phoneticPr fontId="2" type="noConversion"/>
  </si>
  <si>
    <t>所有者权益(分配后)</t>
    <phoneticPr fontId="2" type="noConversion"/>
  </si>
  <si>
    <t>资产负债表(分配后)</t>
    <phoneticPr fontId="2" type="noConversion"/>
  </si>
  <si>
    <t>这是我们的建模方法的大问题，即插入一列（时间项）比插入一行要难得多。</t>
    <phoneticPr fontId="2" type="noConversion"/>
  </si>
  <si>
    <t>用IF语句解决。</t>
    <phoneticPr fontId="2" type="noConversion"/>
  </si>
  <si>
    <t>导入例子：</t>
    <phoneticPr fontId="2" type="noConversion"/>
  </si>
  <si>
    <t>$相对应用，公式计算结果为空白。</t>
    <phoneticPr fontId="2" type="noConversion"/>
  </si>
  <si>
    <t>保险期间</t>
    <phoneticPr fontId="2" type="noConversion"/>
  </si>
  <si>
    <t>封装和接口</t>
    <phoneticPr fontId="2" type="noConversion"/>
  </si>
  <si>
    <t>保护工作表；单元格锁定。</t>
    <phoneticPr fontId="2" type="noConversion"/>
  </si>
  <si>
    <t>傻瓜化；界面</t>
    <phoneticPr fontId="2" type="noConversion"/>
  </si>
  <si>
    <t>默认条件：所有单元格锁定，保护工作表等于锁定所有单元格。我们要通过“单元格格式设置”来解锁。解锁之后再保护。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</si>
</sst>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10" fontId="5" fillId="0" borderId="0" xfId="2" applyNumberFormat="1" applyFont="1">
      <alignment vertical="center"/>
    </xf>
    <xf numFmtId="0" fontId="5" fillId="2" borderId="0" xfId="0" applyFont="1" applyFill="1">
      <alignment vertical="center"/>
    </xf>
    <xf numFmtId="1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0" xfId="0" quotePrefix="1" applyFont="1">
      <alignment vertical="center"/>
    </xf>
    <xf numFmtId="10" fontId="7" fillId="0" borderId="0" xfId="2" applyNumberFormat="1" applyFont="1">
      <alignment vertical="center"/>
    </xf>
    <xf numFmtId="176" fontId="5" fillId="0" borderId="0" xfId="0" applyNumberFormat="1" applyFont="1">
      <alignment vertical="center"/>
    </xf>
    <xf numFmtId="0" fontId="5" fillId="0" borderId="7" xfId="0" applyFont="1" applyBorder="1">
      <alignment vertical="center"/>
    </xf>
    <xf numFmtId="0" fontId="5" fillId="2" borderId="7" xfId="0" applyFont="1" applyFill="1" applyBorder="1">
      <alignment vertical="center"/>
    </xf>
    <xf numFmtId="10" fontId="5" fillId="0" borderId="7" xfId="0" applyNumberFormat="1" applyFont="1" applyBorder="1">
      <alignment vertical="center"/>
    </xf>
    <xf numFmtId="0" fontId="6" fillId="0" borderId="7" xfId="0" applyFont="1" applyBorder="1">
      <alignment vertical="center"/>
    </xf>
    <xf numFmtId="0" fontId="5" fillId="3" borderId="7" xfId="0" applyFont="1" applyFill="1" applyBorder="1">
      <alignment vertical="center"/>
    </xf>
    <xf numFmtId="10" fontId="5" fillId="2" borderId="7" xfId="0" applyNumberFormat="1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8" fillId="0" borderId="0" xfId="1">
      <alignment vertical="center"/>
    </xf>
    <xf numFmtId="0" fontId="0" fillId="0" borderId="0" xfId="0" applyFont="1">
      <alignment vertical="center"/>
    </xf>
    <xf numFmtId="0" fontId="5" fillId="4" borderId="7" xfId="0" applyFont="1" applyFill="1" applyBorder="1">
      <alignment vertical="center"/>
    </xf>
    <xf numFmtId="10" fontId="0" fillId="0" borderId="0" xfId="2" applyNumberFormat="1" applyFont="1">
      <alignment vertical="center"/>
    </xf>
    <xf numFmtId="0" fontId="0" fillId="0" borderId="7" xfId="0" applyFont="1" applyBorder="1">
      <alignment vertical="center"/>
    </xf>
    <xf numFmtId="0" fontId="6" fillId="3" borderId="7" xfId="0" applyFont="1" applyFill="1" applyBorder="1">
      <alignment vertical="center"/>
    </xf>
    <xf numFmtId="10" fontId="0" fillId="5" borderId="0" xfId="2" applyNumberFormat="1" applyFont="1" applyFill="1">
      <alignment vertical="center"/>
    </xf>
    <xf numFmtId="10" fontId="7" fillId="0" borderId="0" xfId="2" applyNumberFormat="1" applyFont="1" applyProtection="1">
      <alignment vertical="center"/>
      <protection locked="0"/>
    </xf>
    <xf numFmtId="0" fontId="5" fillId="0" borderId="7" xfId="0" applyFont="1" applyBorder="1" applyProtection="1">
      <alignment vertical="center"/>
      <protection locked="0"/>
    </xf>
  </cellXfs>
  <cellStyles count="3">
    <cellStyle name="RowLevel_1" xfId="1" builtinId="1" iLevel="0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三种现金流的时间模式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定价!$A$13</c:f>
              <c:strCache>
                <c:ptCount val="1"/>
                <c:pt idx="0">
                  <c:v>年初保费收入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定价!$B$13:$F$13</c:f>
              <c:numCache>
                <c:formatCode>General</c:formatCode>
                <c:ptCount val="5"/>
                <c:pt idx="0">
                  <c:v>3768584.33369239</c:v>
                </c:pt>
                <c:pt idx="1">
                  <c:v>3755130.2051280518</c:v>
                </c:pt>
                <c:pt idx="2">
                  <c:v>3740684.1767875166</c:v>
                </c:pt>
                <c:pt idx="3">
                  <c:v>3725226.4106752602</c:v>
                </c:pt>
                <c:pt idx="4">
                  <c:v>3708709.2956020255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D-4C4F-A116-760C482DE0A8}"/>
            </c:ext>
          </c:extLst>
        </c:ser>
        <c:ser>
          <c:idx val="1"/>
          <c:order val="1"/>
          <c:tx>
            <c:strRef>
              <c:f>定价!$A$17</c:f>
              <c:strCache>
                <c:ptCount val="1"/>
                <c:pt idx="0">
                  <c:v>本年投资收益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定价!$B$17:$F$17</c:f>
              <c:numCache>
                <c:formatCode>General</c:formatCode>
                <c:ptCount val="5"/>
                <c:pt idx="0">
                  <c:v>150743.3733476956</c:v>
                </c:pt>
                <c:pt idx="1">
                  <c:v>171338.31648672553</c:v>
                </c:pt>
                <c:pt idx="2">
                  <c:v>182179.21621769518</c:v>
                </c:pt>
                <c:pt idx="3">
                  <c:v>182635.44129341337</c:v>
                </c:pt>
                <c:pt idx="4">
                  <c:v>171769.23076923096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D-4C4F-A116-760C482DE0A8}"/>
            </c:ext>
          </c:extLst>
        </c:ser>
        <c:ser>
          <c:idx val="2"/>
          <c:order val="2"/>
          <c:tx>
            <c:strRef>
              <c:f>定价!$A$19</c:f>
              <c:strCache>
                <c:ptCount val="1"/>
                <c:pt idx="0">
                  <c:v>本年死亡给付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定价!$B$19:$F$19</c:f>
              <c:numCache>
                <c:formatCode>General</c:formatCode>
                <c:ptCount val="5"/>
                <c:pt idx="0">
                  <c:v>3391000</c:v>
                </c:pt>
                <c:pt idx="1">
                  <c:v>3641000</c:v>
                </c:pt>
                <c:pt idx="2">
                  <c:v>3896000</c:v>
                </c:pt>
                <c:pt idx="3">
                  <c:v>4163000</c:v>
                </c:pt>
                <c:pt idx="4">
                  <c:v>4466000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D-4C4F-A116-760C482DE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716832"/>
        <c:axId val="490720768"/>
      </c:barChart>
      <c:catAx>
        <c:axId val="49071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720768"/>
        <c:crosses val="autoZero"/>
        <c:auto val="1"/>
        <c:lblAlgn val="ctr"/>
        <c:lblOffset val="100"/>
        <c:noMultiLvlLbl val="0"/>
      </c:catAx>
      <c:valAx>
        <c:axId val="4907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71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三种现金流的时间模式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定价!$A$13</c:f>
              <c:strCache>
                <c:ptCount val="1"/>
                <c:pt idx="0">
                  <c:v>年初保费收入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定价!$B$13:$F$13</c:f>
              <c:numCache>
                <c:formatCode>General</c:formatCode>
                <c:ptCount val="5"/>
                <c:pt idx="0">
                  <c:v>3768584.33369239</c:v>
                </c:pt>
                <c:pt idx="1">
                  <c:v>3755130.2051280518</c:v>
                </c:pt>
                <c:pt idx="2">
                  <c:v>3740684.1767875166</c:v>
                </c:pt>
                <c:pt idx="3">
                  <c:v>3725226.4106752602</c:v>
                </c:pt>
                <c:pt idx="4">
                  <c:v>3708709.2956020255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6-4882-AC5B-CA2B755A4817}"/>
            </c:ext>
          </c:extLst>
        </c:ser>
        <c:ser>
          <c:idx val="1"/>
          <c:order val="1"/>
          <c:tx>
            <c:strRef>
              <c:f>定价!$A$17</c:f>
              <c:strCache>
                <c:ptCount val="1"/>
                <c:pt idx="0">
                  <c:v>本年投资收益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定价!$B$17:$F$17</c:f>
              <c:numCache>
                <c:formatCode>General</c:formatCode>
                <c:ptCount val="5"/>
                <c:pt idx="0">
                  <c:v>150743.3733476956</c:v>
                </c:pt>
                <c:pt idx="1">
                  <c:v>171338.31648672553</c:v>
                </c:pt>
                <c:pt idx="2">
                  <c:v>182179.21621769518</c:v>
                </c:pt>
                <c:pt idx="3">
                  <c:v>182635.44129341337</c:v>
                </c:pt>
                <c:pt idx="4">
                  <c:v>171769.23076923096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6-4882-AC5B-CA2B755A4817}"/>
            </c:ext>
          </c:extLst>
        </c:ser>
        <c:ser>
          <c:idx val="2"/>
          <c:order val="2"/>
          <c:tx>
            <c:strRef>
              <c:f>定价!$A$19</c:f>
              <c:strCache>
                <c:ptCount val="1"/>
                <c:pt idx="0">
                  <c:v>本年死亡给付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定价!$B$19:$F$19</c:f>
              <c:numCache>
                <c:formatCode>General</c:formatCode>
                <c:ptCount val="5"/>
                <c:pt idx="0">
                  <c:v>3391000</c:v>
                </c:pt>
                <c:pt idx="1">
                  <c:v>3641000</c:v>
                </c:pt>
                <c:pt idx="2">
                  <c:v>3896000</c:v>
                </c:pt>
                <c:pt idx="3">
                  <c:v>4163000</c:v>
                </c:pt>
                <c:pt idx="4">
                  <c:v>4466000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6-4882-AC5B-CA2B755A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716832"/>
        <c:axId val="490720768"/>
      </c:lineChart>
      <c:catAx>
        <c:axId val="49071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720768"/>
        <c:crosses val="autoZero"/>
        <c:auto val="1"/>
        <c:lblAlgn val="ctr"/>
        <c:lblOffset val="100"/>
        <c:noMultiLvlLbl val="0"/>
      </c:catAx>
      <c:valAx>
        <c:axId val="4907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71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递推财务报表V1!$C$17:$G$17</c:f>
              <c:numCache>
                <c:formatCode>General</c:formatCode>
                <c:ptCount val="5"/>
                <c:pt idx="0">
                  <c:v>37685.843336923979</c:v>
                </c:pt>
                <c:pt idx="1">
                  <c:v>44718.871288526803</c:v>
                </c:pt>
                <c:pt idx="2">
                  <c:v>49665.039785697125</c:v>
                </c:pt>
                <c:pt idx="3">
                  <c:v>52262.348043910228</c:v>
                </c:pt>
                <c:pt idx="4">
                  <c:v>52158.912815065123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2-4FFB-B545-966C03DEAA6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递推财务报表V1!$C$18:$G$18</c:f>
              <c:numCache>
                <c:formatCode>General</c:formatCode>
                <c:ptCount val="5"/>
                <c:pt idx="0">
                  <c:v>33735.177803654908</c:v>
                </c:pt>
                <c:pt idx="1">
                  <c:v>38033.403568936264</c:v>
                </c:pt>
                <c:pt idx="2">
                  <c:v>42731.954770613702</c:v>
                </c:pt>
                <c:pt idx="3">
                  <c:v>47943.476410566764</c:v>
                </c:pt>
                <c:pt idx="4">
                  <c:v>54004.646632733798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2-4FFB-B545-966C03DEA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253056"/>
        <c:axId val="379253384"/>
      </c:lineChart>
      <c:catAx>
        <c:axId val="37925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9253384"/>
        <c:crosses val="autoZero"/>
        <c:auto val="1"/>
        <c:lblAlgn val="ctr"/>
        <c:lblOffset val="100"/>
        <c:noMultiLvlLbl val="0"/>
      </c:catAx>
      <c:valAx>
        <c:axId val="37925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925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11</xdr:row>
      <xdr:rowOff>41910</xdr:rowOff>
    </xdr:from>
    <xdr:to>
      <xdr:col>16</xdr:col>
      <xdr:colOff>76200</xdr:colOff>
      <xdr:row>26</xdr:row>
      <xdr:rowOff>156210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9994EAD-11F3-4B6A-BE05-4136D49AD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335280</xdr:colOff>
      <xdr:row>0</xdr:row>
      <xdr:rowOff>53340</xdr:rowOff>
    </xdr:from>
    <xdr:to>
      <xdr:col>17</xdr:col>
      <xdr:colOff>167640</xdr:colOff>
      <xdr:row>15</xdr:row>
      <xdr:rowOff>152400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C6BCD2F-FAF6-4DC1-B214-5E10CAE37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7</xdr:row>
      <xdr:rowOff>53340</xdr:rowOff>
    </xdr:from>
    <xdr:to>
      <xdr:col>14</xdr:col>
      <xdr:colOff>289560</xdr:colOff>
      <xdr:row>19</xdr:row>
      <xdr:rowOff>64770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01339FA-C3C0-4941-903F-CD758642E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4575-A210-42D1-BBA7-102863620DB6}">
  <sheetPr codeName="Sheet1"/>
  <dimension ref="A1:I26"/>
  <sheetViews>
    <sheetView topLeftCell="A2" zoomScaleNormal="100" workbookViewId="0">
      <selection activeCell="C11" sqref="C11"/>
    </sheetView>
  </sheetViews>
  <sheetFormatPr defaultRowHeight="13.8" x14ac:dyDescent="0.25"/>
  <cols>
    <col min="1" max="1" width="15.21875" style="1" customWidth="1"/>
    <col min="2" max="2" width="8.88671875" style="1"/>
    <col min="3" max="3" width="10.109375" style="1" customWidth="1"/>
    <col min="4" max="5" width="8.88671875" style="1"/>
    <col min="6" max="6" width="10.5546875" style="1" customWidth="1"/>
    <col min="7" max="9" width="8.88671875" style="1"/>
    <col min="10" max="10" width="14.88671875" style="1" customWidth="1"/>
    <col min="11" max="11" width="11.6640625" style="1" bestFit="1" customWidth="1"/>
    <col min="12" max="16384" width="8.88671875" style="1"/>
  </cols>
  <sheetData>
    <row r="1" spans="1:9" x14ac:dyDescent="0.25">
      <c r="A1" s="1" t="s">
        <v>0</v>
      </c>
      <c r="B1" s="1">
        <f>B9</f>
        <v>3.9675991047885852</v>
      </c>
      <c r="I1" s="1" t="s">
        <v>3</v>
      </c>
    </row>
    <row r="2" spans="1:9" x14ac:dyDescent="0.25">
      <c r="A2" s="1" t="s">
        <v>1</v>
      </c>
      <c r="B2" s="2">
        <v>0.04</v>
      </c>
      <c r="I2" s="1" t="s">
        <v>4</v>
      </c>
    </row>
    <row r="3" spans="1:9" x14ac:dyDescent="0.25">
      <c r="A3" s="1" t="s">
        <v>12</v>
      </c>
      <c r="B3" s="1">
        <v>1000</v>
      </c>
      <c r="I3" s="1" t="s">
        <v>17</v>
      </c>
    </row>
    <row r="4" spans="1:9" x14ac:dyDescent="0.25">
      <c r="A4" s="1" t="s">
        <v>16</v>
      </c>
      <c r="B4" s="1">
        <v>5</v>
      </c>
      <c r="I4" s="1" t="s">
        <v>18</v>
      </c>
    </row>
    <row r="5" spans="1:9" ht="14.4" thickBot="1" x14ac:dyDescent="0.3">
      <c r="A5" s="24" t="s">
        <v>73</v>
      </c>
      <c r="B5" s="24">
        <v>5</v>
      </c>
    </row>
    <row r="6" spans="1:9" x14ac:dyDescent="0.25">
      <c r="B6" s="6"/>
      <c r="C6" s="7">
        <f>F20</f>
        <v>0</v>
      </c>
    </row>
    <row r="7" spans="1:9" x14ac:dyDescent="0.25">
      <c r="B7" s="8">
        <v>5</v>
      </c>
      <c r="C7" s="9">
        <f t="dataTable" ref="C7:C8" dt2D="0" dtr="0" r1="B1"/>
        <v>5483116.2709452789</v>
      </c>
    </row>
    <row r="8" spans="1:9" ht="14.4" thickBot="1" x14ac:dyDescent="0.3">
      <c r="B8" s="10">
        <v>10</v>
      </c>
      <c r="C8" s="11">
        <v>32038286.342850558</v>
      </c>
    </row>
    <row r="9" spans="1:9" x14ac:dyDescent="0.25">
      <c r="A9" s="1" t="s">
        <v>22</v>
      </c>
      <c r="B9" s="1">
        <f>(B7*C8-B8*C7)/(C8-C7)</f>
        <v>3.9675991047885852</v>
      </c>
      <c r="C9" s="12" t="s">
        <v>23</v>
      </c>
    </row>
    <row r="11" spans="1:9" x14ac:dyDescent="0.25">
      <c r="B11" s="1">
        <v>1</v>
      </c>
      <c r="C11" s="1">
        <f t="shared" ref="C11:I11" si="0">IF( B11&lt;保险期间,B11+1,"")</f>
        <v>2</v>
      </c>
      <c r="D11" s="1">
        <f t="shared" si="0"/>
        <v>3</v>
      </c>
      <c r="E11" s="1">
        <f t="shared" si="0"/>
        <v>4</v>
      </c>
      <c r="F11" s="1">
        <f t="shared" si="0"/>
        <v>5</v>
      </c>
      <c r="G11" s="1" t="str">
        <f t="shared" si="0"/>
        <v/>
      </c>
      <c r="H11" s="1" t="str">
        <f t="shared" si="0"/>
        <v/>
      </c>
      <c r="I11" s="1" t="str">
        <f t="shared" si="0"/>
        <v/>
      </c>
    </row>
    <row r="12" spans="1:9" x14ac:dyDescent="0.25">
      <c r="A12" s="1" t="s">
        <v>2</v>
      </c>
      <c r="B12" s="1">
        <v>949840</v>
      </c>
      <c r="C12" s="1">
        <v>946449</v>
      </c>
      <c r="D12" s="1">
        <v>942808</v>
      </c>
      <c r="E12" s="1">
        <v>938912</v>
      </c>
      <c r="F12" s="1">
        <v>934749</v>
      </c>
      <c r="G12" s="1">
        <v>930283</v>
      </c>
    </row>
    <row r="13" spans="1:9" x14ac:dyDescent="0.25">
      <c r="A13" s="1" t="s">
        <v>5</v>
      </c>
      <c r="B13" s="1">
        <f>IF(B11&lt;=交费期,B12*保费,0)</f>
        <v>3768584.33369239</v>
      </c>
      <c r="C13" s="1">
        <f>IF(C11&lt;=交费期,C12*保费,0)</f>
        <v>3755130.2051280518</v>
      </c>
      <c r="D13" s="1">
        <f>IF(D11&lt;=交费期,D12*保费,0)</f>
        <v>3740684.1767875166</v>
      </c>
      <c r="E13" s="1">
        <f>IF(E11&lt;=交费期,E12*保费,0)</f>
        <v>3725226.4106752602</v>
      </c>
      <c r="F13" s="1">
        <f>IF(F11&lt;=交费期,F12*保费,0)</f>
        <v>3708709.2956020255</v>
      </c>
    </row>
    <row r="14" spans="1:9" x14ac:dyDescent="0.25">
      <c r="A14" s="1" t="s">
        <v>6</v>
      </c>
      <c r="B14" s="1">
        <v>0</v>
      </c>
      <c r="C14" s="3">
        <f>B20</f>
        <v>528327.70704008546</v>
      </c>
      <c r="D14" s="3">
        <f t="shared" ref="D14:F14" si="1">C20</f>
        <v>813796.22865486331</v>
      </c>
      <c r="E14" s="3">
        <f t="shared" si="1"/>
        <v>840659.62166007422</v>
      </c>
      <c r="F14" s="3">
        <f t="shared" si="1"/>
        <v>585521.47362874821</v>
      </c>
    </row>
    <row r="15" spans="1:9" x14ac:dyDescent="0.25">
      <c r="A15" s="1" t="s">
        <v>7</v>
      </c>
      <c r="B15" s="1">
        <f>B14+B13</f>
        <v>3768584.33369239</v>
      </c>
      <c r="C15" s="1">
        <f>C14+C13</f>
        <v>4283457.9121681377</v>
      </c>
      <c r="D15" s="1">
        <f t="shared" ref="D15:F15" si="2">D14+D13</f>
        <v>4554480.4054423794</v>
      </c>
      <c r="E15" s="1">
        <f t="shared" si="2"/>
        <v>4565886.0323353345</v>
      </c>
      <c r="F15" s="1">
        <f t="shared" si="2"/>
        <v>4294230.7692307737</v>
      </c>
    </row>
    <row r="16" spans="1:9" x14ac:dyDescent="0.25">
      <c r="A16" s="1" t="s">
        <v>8</v>
      </c>
      <c r="B16" s="4">
        <f>利率</f>
        <v>0.04</v>
      </c>
      <c r="C16" s="4">
        <f>利率</f>
        <v>0.04</v>
      </c>
      <c r="D16" s="4">
        <f>利率</f>
        <v>0.04</v>
      </c>
      <c r="E16" s="4">
        <f>利率</f>
        <v>0.04</v>
      </c>
      <c r="F16" s="4">
        <f>利率</f>
        <v>0.04</v>
      </c>
    </row>
    <row r="17" spans="1:6" x14ac:dyDescent="0.25">
      <c r="A17" s="1" t="s">
        <v>9</v>
      </c>
      <c r="B17" s="1">
        <f>B15*B16</f>
        <v>150743.3733476956</v>
      </c>
      <c r="C17" s="1">
        <f>C15*C16</f>
        <v>171338.31648672553</v>
      </c>
      <c r="D17" s="1">
        <f t="shared" ref="D17:F17" si="3">D15*D16</f>
        <v>182179.21621769518</v>
      </c>
      <c r="E17" s="1">
        <f t="shared" si="3"/>
        <v>182635.44129341337</v>
      </c>
      <c r="F17" s="1">
        <f t="shared" si="3"/>
        <v>171769.23076923096</v>
      </c>
    </row>
    <row r="18" spans="1:6" x14ac:dyDescent="0.25">
      <c r="A18" s="1" t="s">
        <v>10</v>
      </c>
      <c r="B18" s="1">
        <f>B12-C12</f>
        <v>3391</v>
      </c>
      <c r="C18" s="1">
        <f>C12-D12</f>
        <v>3641</v>
      </c>
      <c r="D18" s="1">
        <f t="shared" ref="D18:F18" si="4">D12-E12</f>
        <v>3896</v>
      </c>
      <c r="E18" s="1">
        <f t="shared" si="4"/>
        <v>4163</v>
      </c>
      <c r="F18" s="1">
        <f t="shared" si="4"/>
        <v>4466</v>
      </c>
    </row>
    <row r="19" spans="1:6" x14ac:dyDescent="0.25">
      <c r="A19" s="1" t="s">
        <v>11</v>
      </c>
      <c r="B19" s="1">
        <f>B18*保额</f>
        <v>3391000</v>
      </c>
      <c r="C19" s="1">
        <f>C18*保额</f>
        <v>3641000</v>
      </c>
      <c r="D19" s="1">
        <f>D18*保额</f>
        <v>3896000</v>
      </c>
      <c r="E19" s="1">
        <f>E18*保额</f>
        <v>4163000</v>
      </c>
      <c r="F19" s="1">
        <f>F18*保额</f>
        <v>4466000</v>
      </c>
    </row>
    <row r="20" spans="1:6" x14ac:dyDescent="0.25">
      <c r="A20" s="1" t="s">
        <v>13</v>
      </c>
      <c r="B20" s="1">
        <f>B15+B17-B19</f>
        <v>528327.70704008546</v>
      </c>
      <c r="C20" s="1">
        <f>C15+C17-C19</f>
        <v>813796.22865486331</v>
      </c>
      <c r="D20" s="1">
        <f t="shared" ref="D20:F20" si="5">D15+D17-D19</f>
        <v>840659.62166007422</v>
      </c>
      <c r="E20" s="1">
        <f t="shared" si="5"/>
        <v>585521.47362874821</v>
      </c>
      <c r="F20" s="5">
        <f t="shared" si="5"/>
        <v>0</v>
      </c>
    </row>
    <row r="21" spans="1:6" x14ac:dyDescent="0.25">
      <c r="A21" s="1" t="s">
        <v>14</v>
      </c>
      <c r="B21" s="1">
        <f>C12</f>
        <v>946449</v>
      </c>
      <c r="C21" s="1">
        <f>D12</f>
        <v>942808</v>
      </c>
      <c r="D21" s="1">
        <f t="shared" ref="D21:F21" si="6">E12</f>
        <v>938912</v>
      </c>
      <c r="E21" s="1">
        <f t="shared" si="6"/>
        <v>934749</v>
      </c>
      <c r="F21" s="1">
        <f t="shared" si="6"/>
        <v>930283</v>
      </c>
    </row>
    <row r="22" spans="1:6" x14ac:dyDescent="0.25">
      <c r="A22" s="1" t="s">
        <v>15</v>
      </c>
      <c r="B22" s="1">
        <f>B20/B21</f>
        <v>0.55822099980039652</v>
      </c>
      <c r="C22" s="1">
        <f>C20/C21</f>
        <v>0.86316220126989096</v>
      </c>
      <c r="D22" s="1">
        <f t="shared" ref="D22:F22" si="7">D20/D21</f>
        <v>0.89535507231782552</v>
      </c>
      <c r="E22" s="1">
        <f t="shared" si="7"/>
        <v>0.62639433005945788</v>
      </c>
      <c r="F22" s="1">
        <f t="shared" si="7"/>
        <v>0</v>
      </c>
    </row>
    <row r="24" spans="1:6" x14ac:dyDescent="0.25">
      <c r="B24" s="1" t="s">
        <v>19</v>
      </c>
    </row>
    <row r="25" spans="1:6" x14ac:dyDescent="0.25">
      <c r="B25" s="1" t="s">
        <v>20</v>
      </c>
    </row>
    <row r="26" spans="1:6" x14ac:dyDescent="0.25">
      <c r="B26" s="1" t="s">
        <v>21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632F-22E8-4D70-9F58-056FB6C85447}">
  <sheetPr codeName="Sheet2"/>
  <dimension ref="A1:J16"/>
  <sheetViews>
    <sheetView showFormulas="1" workbookViewId="0">
      <selection activeCell="B8" sqref="B8"/>
    </sheetView>
  </sheetViews>
  <sheetFormatPr defaultRowHeight="13.8" x14ac:dyDescent="0.25"/>
  <cols>
    <col min="2" max="2" width="14.21875" customWidth="1"/>
  </cols>
  <sheetData>
    <row r="1" spans="1:10" x14ac:dyDescent="0.25">
      <c r="A1" t="s">
        <v>69</v>
      </c>
    </row>
    <row r="3" spans="1:10" x14ac:dyDescent="0.25">
      <c r="A3" t="s">
        <v>70</v>
      </c>
    </row>
    <row r="5" spans="1:10" x14ac:dyDescent="0.25">
      <c r="A5" t="s">
        <v>71</v>
      </c>
      <c r="C5" t="s">
        <v>72</v>
      </c>
    </row>
    <row r="7" spans="1:10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0" x14ac:dyDescent="0.25">
      <c r="A8">
        <v>1</v>
      </c>
      <c r="B8">
        <f>IF($A8&gt;=B$7, $A8*B$7,"")</f>
        <v>1</v>
      </c>
      <c r="C8" t="str">
        <f t="shared" ref="C8:J16" si="0">IF($A8&gt;=C$7, $A8*C$7,"")</f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</row>
    <row r="9" spans="1:10" x14ac:dyDescent="0.25">
      <c r="A9">
        <v>2</v>
      </c>
      <c r="B9">
        <f t="shared" ref="B9:B16" si="1">IF($A9&gt;=B$7, $A9*B$7,"")</f>
        <v>2</v>
      </c>
      <c r="C9">
        <f t="shared" si="0"/>
        <v>4</v>
      </c>
      <c r="D9" t="str">
        <f t="shared" si="0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</row>
    <row r="10" spans="1:10" x14ac:dyDescent="0.25">
      <c r="A10">
        <v>3</v>
      </c>
      <c r="B10">
        <f t="shared" si="1"/>
        <v>3</v>
      </c>
      <c r="C10">
        <f t="shared" si="0"/>
        <v>6</v>
      </c>
      <c r="D10">
        <f t="shared" si="0"/>
        <v>9</v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</row>
    <row r="11" spans="1:10" x14ac:dyDescent="0.25">
      <c r="A11">
        <v>4</v>
      </c>
      <c r="B11">
        <f t="shared" si="1"/>
        <v>4</v>
      </c>
      <c r="C11">
        <f t="shared" si="0"/>
        <v>8</v>
      </c>
      <c r="D11">
        <f t="shared" si="0"/>
        <v>12</v>
      </c>
      <c r="E11">
        <f t="shared" si="0"/>
        <v>16</v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</row>
    <row r="12" spans="1:10" x14ac:dyDescent="0.25">
      <c r="A12">
        <v>5</v>
      </c>
      <c r="B12">
        <f t="shared" si="1"/>
        <v>5</v>
      </c>
      <c r="C12">
        <f t="shared" si="0"/>
        <v>10</v>
      </c>
      <c r="D12">
        <f t="shared" si="0"/>
        <v>15</v>
      </c>
      <c r="E12">
        <f t="shared" si="0"/>
        <v>20</v>
      </c>
      <c r="F12">
        <f t="shared" si="0"/>
        <v>25</v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</row>
    <row r="13" spans="1:10" x14ac:dyDescent="0.25">
      <c r="A13">
        <v>6</v>
      </c>
      <c r="B13">
        <f t="shared" si="1"/>
        <v>6</v>
      </c>
      <c r="C13">
        <f t="shared" si="0"/>
        <v>12</v>
      </c>
      <c r="D13">
        <f t="shared" si="0"/>
        <v>18</v>
      </c>
      <c r="E13">
        <f t="shared" si="0"/>
        <v>24</v>
      </c>
      <c r="F13">
        <f t="shared" si="0"/>
        <v>30</v>
      </c>
      <c r="G13">
        <f t="shared" si="0"/>
        <v>36</v>
      </c>
      <c r="H13" t="str">
        <f t="shared" si="0"/>
        <v/>
      </c>
      <c r="I13" t="str">
        <f t="shared" si="0"/>
        <v/>
      </c>
      <c r="J13" t="str">
        <f t="shared" si="0"/>
        <v/>
      </c>
    </row>
    <row r="14" spans="1:10" x14ac:dyDescent="0.25">
      <c r="A14">
        <v>7</v>
      </c>
      <c r="B14">
        <f t="shared" si="1"/>
        <v>7</v>
      </c>
      <c r="C14">
        <f t="shared" si="0"/>
        <v>14</v>
      </c>
      <c r="D14">
        <f t="shared" si="0"/>
        <v>21</v>
      </c>
      <c r="E14">
        <f t="shared" si="0"/>
        <v>28</v>
      </c>
      <c r="F14">
        <f t="shared" si="0"/>
        <v>35</v>
      </c>
      <c r="G14">
        <f t="shared" si="0"/>
        <v>42</v>
      </c>
      <c r="H14">
        <f t="shared" si="0"/>
        <v>49</v>
      </c>
      <c r="I14" t="str">
        <f t="shared" si="0"/>
        <v/>
      </c>
      <c r="J14" t="str">
        <f t="shared" si="0"/>
        <v/>
      </c>
    </row>
    <row r="15" spans="1:10" x14ac:dyDescent="0.25">
      <c r="A15">
        <v>8</v>
      </c>
      <c r="B15">
        <f t="shared" si="1"/>
        <v>8</v>
      </c>
      <c r="C15">
        <f t="shared" si="0"/>
        <v>16</v>
      </c>
      <c r="D15">
        <f t="shared" si="0"/>
        <v>24</v>
      </c>
      <c r="E15">
        <f t="shared" si="0"/>
        <v>32</v>
      </c>
      <c r="F15">
        <f t="shared" si="0"/>
        <v>40</v>
      </c>
      <c r="G15">
        <f t="shared" si="0"/>
        <v>48</v>
      </c>
      <c r="H15">
        <f t="shared" si="0"/>
        <v>56</v>
      </c>
      <c r="I15">
        <f t="shared" si="0"/>
        <v>64</v>
      </c>
      <c r="J15" t="str">
        <f t="shared" si="0"/>
        <v/>
      </c>
    </row>
    <row r="16" spans="1:10" x14ac:dyDescent="0.25">
      <c r="A16">
        <v>9</v>
      </c>
      <c r="B16">
        <f t="shared" si="1"/>
        <v>9</v>
      </c>
      <c r="C16">
        <f t="shared" si="0"/>
        <v>18</v>
      </c>
      <c r="D16">
        <f t="shared" si="0"/>
        <v>27</v>
      </c>
      <c r="E16">
        <f t="shared" si="0"/>
        <v>36</v>
      </c>
      <c r="F16">
        <f t="shared" si="0"/>
        <v>45</v>
      </c>
      <c r="G16">
        <f t="shared" si="0"/>
        <v>54</v>
      </c>
      <c r="H16">
        <f t="shared" si="0"/>
        <v>63</v>
      </c>
      <c r="I16">
        <f t="shared" si="0"/>
        <v>72</v>
      </c>
      <c r="J16">
        <f t="shared" si="0"/>
        <v>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2404-D4F3-4C58-A0C7-8B09C4618964}">
  <sheetPr codeName="Sheet3"/>
  <dimension ref="A1:G18"/>
  <sheetViews>
    <sheetView topLeftCell="A4" zoomScaleNormal="100" workbookViewId="0">
      <selection activeCell="F15" sqref="F15"/>
    </sheetView>
  </sheetViews>
  <sheetFormatPr defaultRowHeight="13.8" x14ac:dyDescent="0.25"/>
  <cols>
    <col min="1" max="1" width="16" style="1" customWidth="1"/>
    <col min="2" max="6" width="9.77734375" style="1" customWidth="1"/>
    <col min="7" max="9" width="8.88671875" style="1"/>
    <col min="10" max="10" width="14.88671875" style="1" customWidth="1"/>
    <col min="11" max="11" width="11.6640625" style="1" bestFit="1" customWidth="1"/>
    <col min="12" max="16384" width="8.88671875" style="1"/>
  </cols>
  <sheetData>
    <row r="1" spans="1:7" x14ac:dyDescent="0.25">
      <c r="A1" s="1" t="s">
        <v>0</v>
      </c>
      <c r="B1" s="1">
        <f>保费</f>
        <v>3.9675991047885852</v>
      </c>
    </row>
    <row r="2" spans="1:7" x14ac:dyDescent="0.25">
      <c r="A2" s="1" t="s">
        <v>1</v>
      </c>
      <c r="B2" s="2">
        <v>0.05</v>
      </c>
      <c r="C2" s="2">
        <v>0.05</v>
      </c>
      <c r="D2" s="2">
        <v>0.05</v>
      </c>
      <c r="E2" s="2">
        <v>0.05</v>
      </c>
      <c r="F2" s="2">
        <v>0.05</v>
      </c>
    </row>
    <row r="3" spans="1:7" x14ac:dyDescent="0.25">
      <c r="A3" s="1" t="s">
        <v>12</v>
      </c>
      <c r="B3" s="1">
        <v>1000</v>
      </c>
    </row>
    <row r="4" spans="1:7" x14ac:dyDescent="0.25">
      <c r="A4" s="1" t="s">
        <v>16</v>
      </c>
      <c r="B4" s="1">
        <f>交费期</f>
        <v>5</v>
      </c>
    </row>
    <row r="6" spans="1:7" x14ac:dyDescent="0.25">
      <c r="A6" s="15"/>
      <c r="B6" s="15">
        <v>1</v>
      </c>
      <c r="C6" s="15">
        <v>2</v>
      </c>
      <c r="D6" s="15">
        <v>3</v>
      </c>
      <c r="E6" s="15">
        <v>4</v>
      </c>
      <c r="F6" s="15">
        <v>5</v>
      </c>
    </row>
    <row r="7" spans="1:7" x14ac:dyDescent="0.25">
      <c r="A7" s="15" t="s">
        <v>2</v>
      </c>
      <c r="B7" s="15">
        <v>949840</v>
      </c>
      <c r="C7" s="15">
        <v>946449</v>
      </c>
      <c r="D7" s="15">
        <v>942808</v>
      </c>
      <c r="E7" s="15">
        <v>938912</v>
      </c>
      <c r="F7" s="15">
        <v>934749</v>
      </c>
      <c r="G7" s="1">
        <v>930283</v>
      </c>
    </row>
    <row r="8" spans="1:7" x14ac:dyDescent="0.25">
      <c r="A8" s="15" t="s">
        <v>5</v>
      </c>
      <c r="B8" s="15">
        <f>IF(B6&lt;=交费期,B7*保费,0)</f>
        <v>3768584.33369239</v>
      </c>
      <c r="C8" s="15">
        <f>IF(C6&lt;=交费期,C7*保费,0)</f>
        <v>3755130.2051280518</v>
      </c>
      <c r="D8" s="15">
        <f>IF(D6&lt;=交费期,D7*保费,0)</f>
        <v>3740684.1767875166</v>
      </c>
      <c r="E8" s="15">
        <f>IF(E6&lt;=交费期,E7*保费,0)</f>
        <v>3725226.4106752602</v>
      </c>
      <c r="F8" s="15">
        <f>IF(F6&lt;=交费期,F7*保费,0)</f>
        <v>3708709.2956020255</v>
      </c>
    </row>
    <row r="9" spans="1:7" x14ac:dyDescent="0.25">
      <c r="A9" s="15" t="s">
        <v>6</v>
      </c>
      <c r="B9" s="15">
        <v>0</v>
      </c>
      <c r="C9" s="16">
        <f>B15</f>
        <v>566013.55037700944</v>
      </c>
      <c r="D9" s="16">
        <f t="shared" ref="D9:F9" si="0">C15</f>
        <v>896200.9432803141</v>
      </c>
      <c r="E9" s="16">
        <f t="shared" si="0"/>
        <v>972729.37607122306</v>
      </c>
      <c r="F9" s="16">
        <f t="shared" si="0"/>
        <v>769853.57608380727</v>
      </c>
    </row>
    <row r="10" spans="1:7" x14ac:dyDescent="0.25">
      <c r="A10" s="15" t="s">
        <v>7</v>
      </c>
      <c r="B10" s="15">
        <f>B9+B8</f>
        <v>3768584.33369239</v>
      </c>
      <c r="C10" s="15">
        <f>C9+C8</f>
        <v>4321143.7555050608</v>
      </c>
      <c r="D10" s="15">
        <f t="shared" ref="D10:F10" si="1">D9+D8</f>
        <v>4636885.1200678311</v>
      </c>
      <c r="E10" s="15">
        <f t="shared" si="1"/>
        <v>4697955.7867464833</v>
      </c>
      <c r="F10" s="15">
        <f t="shared" si="1"/>
        <v>4478562.8716858327</v>
      </c>
    </row>
    <row r="11" spans="1:7" x14ac:dyDescent="0.25">
      <c r="A11" s="15" t="s">
        <v>8</v>
      </c>
      <c r="B11" s="17">
        <f>B2</f>
        <v>0.05</v>
      </c>
      <c r="C11" s="17">
        <f t="shared" ref="C11:F11" si="2">C2</f>
        <v>0.05</v>
      </c>
      <c r="D11" s="17">
        <f t="shared" si="2"/>
        <v>0.05</v>
      </c>
      <c r="E11" s="17">
        <f t="shared" si="2"/>
        <v>0.05</v>
      </c>
      <c r="F11" s="17">
        <f t="shared" si="2"/>
        <v>0.05</v>
      </c>
    </row>
    <row r="12" spans="1:7" x14ac:dyDescent="0.25">
      <c r="A12" s="15" t="s">
        <v>9</v>
      </c>
      <c r="B12" s="15">
        <f>B10*B11</f>
        <v>188429.21668461952</v>
      </c>
      <c r="C12" s="15">
        <f>C10*C11</f>
        <v>216057.18777525306</v>
      </c>
      <c r="D12" s="15">
        <f t="shared" ref="D12:F12" si="3">D10*D11</f>
        <v>231844.25600339158</v>
      </c>
      <c r="E12" s="15">
        <f t="shared" si="3"/>
        <v>234897.78933732418</v>
      </c>
      <c r="F12" s="15">
        <f t="shared" si="3"/>
        <v>223928.14358429165</v>
      </c>
    </row>
    <row r="13" spans="1:7" x14ac:dyDescent="0.25">
      <c r="A13" s="15" t="s">
        <v>10</v>
      </c>
      <c r="B13" s="15">
        <f>B7-C7</f>
        <v>3391</v>
      </c>
      <c r="C13" s="15">
        <f>C7-D7</f>
        <v>3641</v>
      </c>
      <c r="D13" s="15">
        <f t="shared" ref="D13:F13" si="4">D7-E7</f>
        <v>3896</v>
      </c>
      <c r="E13" s="15">
        <f t="shared" si="4"/>
        <v>4163</v>
      </c>
      <c r="F13" s="15">
        <f t="shared" si="4"/>
        <v>4466</v>
      </c>
    </row>
    <row r="14" spans="1:7" x14ac:dyDescent="0.25">
      <c r="A14" s="15" t="s">
        <v>11</v>
      </c>
      <c r="B14" s="16">
        <f>B13*保额</f>
        <v>3391000</v>
      </c>
      <c r="C14" s="16">
        <f>C13*保额</f>
        <v>3641000</v>
      </c>
      <c r="D14" s="16">
        <f>D13*保额</f>
        <v>3896000</v>
      </c>
      <c r="E14" s="16">
        <f>E13*保额</f>
        <v>4163000</v>
      </c>
      <c r="F14" s="16">
        <f>F13*保额</f>
        <v>4466000</v>
      </c>
    </row>
    <row r="15" spans="1:7" x14ac:dyDescent="0.25">
      <c r="A15" s="15" t="s">
        <v>13</v>
      </c>
      <c r="B15" s="15">
        <f>B10+B12-B14</f>
        <v>566013.55037700944</v>
      </c>
      <c r="C15" s="15">
        <f>C10+C12-C14</f>
        <v>896200.9432803141</v>
      </c>
      <c r="D15" s="15">
        <f t="shared" ref="D15:F15" si="5">D10+D12-D14</f>
        <v>972729.37607122306</v>
      </c>
      <c r="E15" s="15">
        <f t="shared" si="5"/>
        <v>769853.57608380727</v>
      </c>
      <c r="F15" s="18">
        <f t="shared" si="5"/>
        <v>236491.01527012419</v>
      </c>
    </row>
    <row r="16" spans="1:7" x14ac:dyDescent="0.25">
      <c r="A16" s="15" t="s">
        <v>14</v>
      </c>
      <c r="B16" s="15">
        <f>C7</f>
        <v>946449</v>
      </c>
      <c r="C16" s="15">
        <f>D7</f>
        <v>942808</v>
      </c>
      <c r="D16" s="15">
        <f t="shared" ref="D16:F16" si="6">E7</f>
        <v>938912</v>
      </c>
      <c r="E16" s="15">
        <f t="shared" si="6"/>
        <v>934749</v>
      </c>
      <c r="F16" s="15">
        <f t="shared" si="6"/>
        <v>930283</v>
      </c>
    </row>
    <row r="17" spans="1:6" x14ac:dyDescent="0.25">
      <c r="A17" s="15" t="s">
        <v>15</v>
      </c>
      <c r="B17" s="15">
        <f>定价!B22</f>
        <v>0.55822099980039652</v>
      </c>
      <c r="C17" s="15">
        <f>定价!C22</f>
        <v>0.86316220126989096</v>
      </c>
      <c r="D17" s="15">
        <f>定价!D22</f>
        <v>0.89535507231782552</v>
      </c>
      <c r="E17" s="15">
        <f>定价!E22</f>
        <v>0.62639433005945788</v>
      </c>
      <c r="F17" s="15">
        <f>定价!F22</f>
        <v>0</v>
      </c>
    </row>
    <row r="18" spans="1:6" x14ac:dyDescent="0.25">
      <c r="A18" s="15" t="s">
        <v>29</v>
      </c>
      <c r="B18" s="15">
        <f>B15/B16</f>
        <v>0.59803914461002061</v>
      </c>
      <c r="C18" s="15">
        <f t="shared" ref="C18:F18" si="7">C15/C16</f>
        <v>0.95056569660027712</v>
      </c>
      <c r="D18" s="15">
        <f t="shared" si="7"/>
        <v>1.0360176204705265</v>
      </c>
      <c r="E18" s="15">
        <f t="shared" si="7"/>
        <v>0.82359390176807601</v>
      </c>
      <c r="F18" s="15">
        <f t="shared" si="7"/>
        <v>0.25421405665816121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45DF-73E9-42CF-9B08-8079B5B4B1DB}">
  <sheetPr codeName="Sheet4"/>
  <dimension ref="A1:I22"/>
  <sheetViews>
    <sheetView topLeftCell="A9" zoomScaleNormal="100" workbookViewId="0">
      <selection activeCell="B24" sqref="B24"/>
    </sheetView>
  </sheetViews>
  <sheetFormatPr defaultRowHeight="13.8" x14ac:dyDescent="0.25"/>
  <cols>
    <col min="1" max="1" width="20.5546875" style="1" customWidth="1"/>
    <col min="2" max="2" width="8.88671875" style="1"/>
    <col min="3" max="3" width="10.109375" style="1" customWidth="1"/>
    <col min="4" max="5" width="8.88671875" style="1"/>
    <col min="6" max="6" width="10.5546875" style="1" customWidth="1"/>
    <col min="7" max="9" width="8.88671875" style="1"/>
    <col min="10" max="10" width="14.88671875" style="1" customWidth="1"/>
    <col min="11" max="11" width="11.6640625" style="1" bestFit="1" customWidth="1"/>
    <col min="12" max="16384" width="8.88671875" style="1"/>
  </cols>
  <sheetData>
    <row r="1" spans="1:9" x14ac:dyDescent="0.25">
      <c r="A1" s="1" t="s">
        <v>0</v>
      </c>
      <c r="B1" s="14">
        <f>保费</f>
        <v>3.9675991047885852</v>
      </c>
      <c r="I1" s="1" t="s">
        <v>3</v>
      </c>
    </row>
    <row r="2" spans="1:9" x14ac:dyDescent="0.25">
      <c r="A2" s="1" t="s">
        <v>1</v>
      </c>
      <c r="B2" s="13">
        <v>0.05</v>
      </c>
      <c r="C2" s="13">
        <v>0.05</v>
      </c>
      <c r="D2" s="13">
        <v>0.05</v>
      </c>
      <c r="E2" s="13">
        <v>0.05</v>
      </c>
      <c r="F2" s="13">
        <v>0.05</v>
      </c>
      <c r="I2" s="1" t="s">
        <v>4</v>
      </c>
    </row>
    <row r="3" spans="1:9" x14ac:dyDescent="0.25">
      <c r="A3" s="1" t="s">
        <v>12</v>
      </c>
      <c r="B3" s="1">
        <v>1000</v>
      </c>
      <c r="I3" s="1" t="s">
        <v>17</v>
      </c>
    </row>
    <row r="4" spans="1:9" x14ac:dyDescent="0.25">
      <c r="A4" s="1" t="s">
        <v>16</v>
      </c>
      <c r="B4" s="1">
        <f>交费期</f>
        <v>5</v>
      </c>
      <c r="I4" s="1" t="s">
        <v>18</v>
      </c>
    </row>
    <row r="6" spans="1:9" x14ac:dyDescent="0.25">
      <c r="A6" s="15"/>
      <c r="B6" s="15">
        <v>1</v>
      </c>
      <c r="C6" s="15">
        <v>2</v>
      </c>
      <c r="D6" s="15">
        <v>3</v>
      </c>
      <c r="E6" s="15">
        <v>4</v>
      </c>
      <c r="F6" s="15">
        <v>5</v>
      </c>
    </row>
    <row r="7" spans="1:9" x14ac:dyDescent="0.25">
      <c r="A7" s="15" t="s">
        <v>2</v>
      </c>
      <c r="B7" s="15">
        <v>949840</v>
      </c>
      <c r="C7" s="15">
        <v>946449</v>
      </c>
      <c r="D7" s="15">
        <v>942808</v>
      </c>
      <c r="E7" s="15">
        <v>938912</v>
      </c>
      <c r="F7" s="15">
        <v>934749</v>
      </c>
      <c r="G7" s="1">
        <v>930283</v>
      </c>
    </row>
    <row r="8" spans="1:9" x14ac:dyDescent="0.25">
      <c r="A8" s="15" t="s">
        <v>5</v>
      </c>
      <c r="B8" s="15">
        <f>IF(B6&lt;=交费期,B7*保费,0)</f>
        <v>3768584.33369239</v>
      </c>
      <c r="C8" s="15">
        <f>IF(C6&lt;=交费期,C7*保费,0)</f>
        <v>3755130.2051280518</v>
      </c>
      <c r="D8" s="15">
        <f>IF(D6&lt;=交费期,D7*保费,0)</f>
        <v>3740684.1767875166</v>
      </c>
      <c r="E8" s="15">
        <f>IF(E6&lt;=交费期,E7*保费,0)</f>
        <v>3725226.4106752602</v>
      </c>
      <c r="F8" s="15">
        <f>IF(F6&lt;=交费期,F7*保费,0)</f>
        <v>3708709.2956020255</v>
      </c>
    </row>
    <row r="9" spans="1:9" x14ac:dyDescent="0.25">
      <c r="A9" s="15" t="s">
        <v>6</v>
      </c>
      <c r="B9" s="15">
        <v>0</v>
      </c>
      <c r="C9" s="19">
        <f>B16</f>
        <v>532278.37257335451</v>
      </c>
      <c r="D9" s="19">
        <f t="shared" ref="D9:F9" si="0">C16</f>
        <v>822745.60301754088</v>
      </c>
      <c r="E9" s="19">
        <f t="shared" si="0"/>
        <v>852869.31402469683</v>
      </c>
      <c r="F9" s="19">
        <f t="shared" si="0"/>
        <v>596057.03452438873</v>
      </c>
    </row>
    <row r="10" spans="1:9" x14ac:dyDescent="0.25">
      <c r="A10" s="15" t="s">
        <v>7</v>
      </c>
      <c r="B10" s="15">
        <f>B9+B8</f>
        <v>3768584.33369239</v>
      </c>
      <c r="C10" s="15">
        <f>C9+C8</f>
        <v>4287408.5777014066</v>
      </c>
      <c r="D10" s="15">
        <f t="shared" ref="D10:F10" si="1">D9+D8</f>
        <v>4563429.7798050577</v>
      </c>
      <c r="E10" s="15">
        <f t="shared" si="1"/>
        <v>4578095.7246999573</v>
      </c>
      <c r="F10" s="15">
        <f t="shared" si="1"/>
        <v>4304766.3301264141</v>
      </c>
    </row>
    <row r="11" spans="1:9" x14ac:dyDescent="0.25">
      <c r="A11" s="15" t="s">
        <v>8</v>
      </c>
      <c r="B11" s="20">
        <f>B2</f>
        <v>0.05</v>
      </c>
      <c r="C11" s="20">
        <f t="shared" ref="C11:F11" si="2">C2</f>
        <v>0.05</v>
      </c>
      <c r="D11" s="20">
        <f t="shared" si="2"/>
        <v>0.05</v>
      </c>
      <c r="E11" s="20">
        <f t="shared" si="2"/>
        <v>0.05</v>
      </c>
      <c r="F11" s="20">
        <f t="shared" si="2"/>
        <v>0.05</v>
      </c>
    </row>
    <row r="12" spans="1:9" x14ac:dyDescent="0.25">
      <c r="A12" s="15" t="s">
        <v>9</v>
      </c>
      <c r="B12" s="15">
        <f>B10*B11</f>
        <v>188429.21668461952</v>
      </c>
      <c r="C12" s="15">
        <f>C10*C11</f>
        <v>214370.42888507035</v>
      </c>
      <c r="D12" s="15">
        <f t="shared" ref="D12:F12" si="3">D10*D11</f>
        <v>228171.4889902529</v>
      </c>
      <c r="E12" s="15">
        <f t="shared" si="3"/>
        <v>228904.78623499788</v>
      </c>
      <c r="F12" s="15">
        <f t="shared" si="3"/>
        <v>215238.31650632073</v>
      </c>
    </row>
    <row r="13" spans="1:9" x14ac:dyDescent="0.25">
      <c r="A13" s="15" t="s">
        <v>10</v>
      </c>
      <c r="B13" s="15">
        <f>B7-C7</f>
        <v>3391</v>
      </c>
      <c r="C13" s="15">
        <f>C7-D7</f>
        <v>3641</v>
      </c>
      <c r="D13" s="15">
        <f t="shared" ref="D13:F13" si="4">D7-E7</f>
        <v>3896</v>
      </c>
      <c r="E13" s="15">
        <f t="shared" si="4"/>
        <v>4163</v>
      </c>
      <c r="F13" s="15">
        <f t="shared" si="4"/>
        <v>4466</v>
      </c>
    </row>
    <row r="14" spans="1:9" x14ac:dyDescent="0.25">
      <c r="A14" s="15" t="s">
        <v>11</v>
      </c>
      <c r="B14" s="15">
        <f>B13*保额</f>
        <v>3391000</v>
      </c>
      <c r="C14" s="15">
        <f>C13*保额</f>
        <v>3641000</v>
      </c>
      <c r="D14" s="15">
        <f>D13*保额</f>
        <v>3896000</v>
      </c>
      <c r="E14" s="15">
        <f>E13*保额</f>
        <v>4163000</v>
      </c>
      <c r="F14" s="15">
        <f>F13*保额</f>
        <v>4466000</v>
      </c>
    </row>
    <row r="15" spans="1:9" x14ac:dyDescent="0.25">
      <c r="A15" s="15" t="s">
        <v>27</v>
      </c>
      <c r="B15" s="15">
        <f>B10+B12-B14</f>
        <v>566013.55037700944</v>
      </c>
      <c r="C15" s="15">
        <f>C10+C12-C14</f>
        <v>860779.00658647716</v>
      </c>
      <c r="D15" s="15">
        <f t="shared" ref="D15:F15" si="5">D10+D12-D14</f>
        <v>895601.26879531052</v>
      </c>
      <c r="E15" s="15">
        <f t="shared" si="5"/>
        <v>644000.51093495544</v>
      </c>
      <c r="F15" s="18">
        <f t="shared" si="5"/>
        <v>54004.646632734686</v>
      </c>
    </row>
    <row r="16" spans="1:9" x14ac:dyDescent="0.25">
      <c r="A16" s="15" t="s">
        <v>28</v>
      </c>
      <c r="B16" s="19">
        <f>B15-B22</f>
        <v>532278.37257335451</v>
      </c>
      <c r="C16" s="19">
        <f>C15-C22</f>
        <v>822745.60301754088</v>
      </c>
      <c r="D16" s="19">
        <f t="shared" ref="D16:F16" si="6">D15-D22</f>
        <v>852869.31402469683</v>
      </c>
      <c r="E16" s="19">
        <f t="shared" si="6"/>
        <v>596057.03452438873</v>
      </c>
      <c r="F16" s="19">
        <f t="shared" si="6"/>
        <v>8.8766682893037796E-10</v>
      </c>
    </row>
    <row r="17" spans="1:6" x14ac:dyDescent="0.25">
      <c r="A17" s="15" t="s">
        <v>14</v>
      </c>
      <c r="B17" s="15">
        <f>C7</f>
        <v>946449</v>
      </c>
      <c r="C17" s="15">
        <f>D7</f>
        <v>942808</v>
      </c>
      <c r="D17" s="15">
        <f t="shared" ref="D17:F17" si="7">E7</f>
        <v>938912</v>
      </c>
      <c r="E17" s="15">
        <f t="shared" si="7"/>
        <v>934749</v>
      </c>
      <c r="F17" s="15">
        <f t="shared" si="7"/>
        <v>930283</v>
      </c>
    </row>
    <row r="18" spans="1:6" x14ac:dyDescent="0.25">
      <c r="A18" s="15" t="s">
        <v>15</v>
      </c>
      <c r="B18" s="15">
        <f>定价!B22</f>
        <v>0.55822099980039652</v>
      </c>
      <c r="C18" s="15">
        <f>定价!C22</f>
        <v>0.86316220126989096</v>
      </c>
      <c r="D18" s="15">
        <f>定价!D22</f>
        <v>0.89535507231782552</v>
      </c>
      <c r="E18" s="15">
        <f>定价!E22</f>
        <v>0.62639433005945788</v>
      </c>
      <c r="F18" s="15">
        <f>定价!F22</f>
        <v>0</v>
      </c>
    </row>
    <row r="19" spans="1:6" x14ac:dyDescent="0.25">
      <c r="A19" s="15" t="s">
        <v>30</v>
      </c>
      <c r="B19" s="15">
        <f>B16/B17</f>
        <v>0.56239519781135017</v>
      </c>
      <c r="C19" s="15">
        <f t="shared" ref="C19:F19" si="8">C16/C17</f>
        <v>0.87265445670543829</v>
      </c>
      <c r="D19" s="15">
        <f t="shared" si="8"/>
        <v>0.90835915828607672</v>
      </c>
      <c r="E19" s="15">
        <f t="shared" si="8"/>
        <v>0.63766533531930891</v>
      </c>
      <c r="F19" s="15">
        <f t="shared" si="8"/>
        <v>9.5419010014197604E-16</v>
      </c>
    </row>
    <row r="20" spans="1:6" x14ac:dyDescent="0.25">
      <c r="A20" s="15" t="s">
        <v>25</v>
      </c>
      <c r="B20" s="17">
        <f>(1+B2)</f>
        <v>1.05</v>
      </c>
      <c r="C20" s="17">
        <f>B20*(1+C2)</f>
        <v>1.1025</v>
      </c>
      <c r="D20" s="17">
        <f t="shared" ref="D20:F20" si="9">C20*(1+D2)</f>
        <v>1.1576250000000001</v>
      </c>
      <c r="E20" s="17">
        <f t="shared" si="9"/>
        <v>1.2155062500000002</v>
      </c>
      <c r="F20" s="17">
        <f t="shared" si="9"/>
        <v>1.2762815625000004</v>
      </c>
    </row>
    <row r="21" spans="1:6" x14ac:dyDescent="0.25">
      <c r="A21" s="15" t="s">
        <v>24</v>
      </c>
      <c r="B21" s="15">
        <f>'定价 (2)'!F15/'定价 (3)'!F20</f>
        <v>185296.89859883417</v>
      </c>
      <c r="C21" s="15"/>
      <c r="D21" s="15"/>
      <c r="E21" s="15"/>
      <c r="F21" s="15"/>
    </row>
    <row r="22" spans="1:6" x14ac:dyDescent="0.25">
      <c r="A22" s="15" t="s">
        <v>26</v>
      </c>
      <c r="B22" s="15">
        <f>$B21*B13/SUM($B13:$F13)*B20</f>
        <v>33735.177803654908</v>
      </c>
      <c r="C22" s="15">
        <f>$B21*C13/SUM($B13:$F13)*C20</f>
        <v>38033.403568936264</v>
      </c>
      <c r="D22" s="15">
        <f>$B21*D13/SUM($B13:$F13)*D20</f>
        <v>42731.954770613702</v>
      </c>
      <c r="E22" s="15">
        <f>$B21*E13/SUM($B13:$F13)*E20</f>
        <v>47943.476410566764</v>
      </c>
      <c r="F22" s="15">
        <f>$B21*F13/SUM($B13:$F13)*F20</f>
        <v>54004.646632733798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FFBC-196F-43CE-ADFD-673CB26C2113}">
  <sheetPr codeName="Sheet5"/>
  <dimension ref="A1:H18"/>
  <sheetViews>
    <sheetView workbookViewId="0">
      <selection activeCell="D5" sqref="D5"/>
    </sheetView>
  </sheetViews>
  <sheetFormatPr defaultRowHeight="13.8" x14ac:dyDescent="0.25"/>
  <cols>
    <col min="1" max="1" width="13.77734375" customWidth="1"/>
    <col min="3" max="3" width="12" bestFit="1" customWidth="1"/>
    <col min="4" max="4" width="11.88671875" customWidth="1"/>
    <col min="7" max="7" width="11.33203125" customWidth="1"/>
  </cols>
  <sheetData>
    <row r="1" spans="1:7" x14ac:dyDescent="0.25">
      <c r="B1" s="22">
        <v>0</v>
      </c>
      <c r="C1" s="22">
        <v>1</v>
      </c>
      <c r="D1" s="22">
        <v>2</v>
      </c>
      <c r="E1" s="22">
        <v>3</v>
      </c>
      <c r="F1" s="22">
        <v>4</v>
      </c>
      <c r="G1" s="22">
        <v>5</v>
      </c>
    </row>
    <row r="2" spans="1:7" x14ac:dyDescent="0.25">
      <c r="A2" t="s">
        <v>31</v>
      </c>
    </row>
    <row r="3" spans="1:7" x14ac:dyDescent="0.25">
      <c r="A3" t="s">
        <v>32</v>
      </c>
      <c r="B3">
        <f>定价!B14</f>
        <v>0</v>
      </c>
      <c r="C3">
        <f>'定价 (2)'!B15</f>
        <v>566013.55037700944</v>
      </c>
      <c r="D3">
        <f>'定价 (2)'!C15</f>
        <v>896200.9432803141</v>
      </c>
      <c r="E3">
        <f>'定价 (2)'!D15</f>
        <v>972729.37607122306</v>
      </c>
      <c r="F3">
        <f>'定价 (2)'!E15</f>
        <v>769853.57608380727</v>
      </c>
      <c r="G3">
        <f>'定价 (2)'!F15</f>
        <v>236491.01527012419</v>
      </c>
    </row>
    <row r="4" spans="1:7" x14ac:dyDescent="0.25">
      <c r="A4" t="s">
        <v>33</v>
      </c>
      <c r="B4">
        <v>0</v>
      </c>
      <c r="C4">
        <f>'定价 (2)'!B16*定价!B22</f>
        <v>528327.70704008546</v>
      </c>
      <c r="D4">
        <f>'定价 (2)'!C16*定价!C22</f>
        <v>813796.22865486331</v>
      </c>
      <c r="E4">
        <f>'定价 (2)'!D16*定价!D22</f>
        <v>840659.62166007422</v>
      </c>
      <c r="F4">
        <f>'定价 (2)'!E16*定价!E22</f>
        <v>585521.47362874821</v>
      </c>
      <c r="G4">
        <f>'定价 (2)'!F16*定价!F22</f>
        <v>0</v>
      </c>
    </row>
    <row r="5" spans="1:7" x14ac:dyDescent="0.25">
      <c r="A5" t="s">
        <v>34</v>
      </c>
      <c r="B5">
        <f>B3-B4</f>
        <v>0</v>
      </c>
      <c r="C5">
        <f>C3-C4</f>
        <v>37685.843336923979</v>
      </c>
      <c r="D5">
        <f>D3-D4</f>
        <v>82404.714625450782</v>
      </c>
      <c r="E5">
        <f t="shared" ref="E5:G5" si="0">E3-E4</f>
        <v>132069.75441114884</v>
      </c>
      <c r="F5">
        <f t="shared" si="0"/>
        <v>184332.10245505907</v>
      </c>
      <c r="G5">
        <f t="shared" si="0"/>
        <v>236491.01527012419</v>
      </c>
    </row>
    <row r="7" spans="1:7" x14ac:dyDescent="0.25">
      <c r="A7" t="s">
        <v>35</v>
      </c>
    </row>
    <row r="8" spans="1:7" x14ac:dyDescent="0.25">
      <c r="A8" t="s">
        <v>36</v>
      </c>
    </row>
    <row r="9" spans="1:7" x14ac:dyDescent="0.25">
      <c r="A9" t="s">
        <v>38</v>
      </c>
      <c r="C9">
        <f>'定价 (2)'!B8</f>
        <v>3768584.33369239</v>
      </c>
      <c r="D9">
        <f>'定价 (2)'!C8</f>
        <v>3755130.2051280518</v>
      </c>
      <c r="E9">
        <f>'定价 (2)'!D8</f>
        <v>3740684.1767875166</v>
      </c>
      <c r="F9">
        <f>'定价 (2)'!E8</f>
        <v>3725226.4106752602</v>
      </c>
      <c r="G9">
        <f>'定价 (2)'!F8</f>
        <v>3708709.2956020255</v>
      </c>
    </row>
    <row r="10" spans="1:7" x14ac:dyDescent="0.25">
      <c r="A10" t="s">
        <v>39</v>
      </c>
      <c r="C10">
        <f>'定价 (2)'!B12</f>
        <v>188429.21668461952</v>
      </c>
      <c r="D10">
        <f>'定价 (2)'!C12</f>
        <v>216057.18777525306</v>
      </c>
      <c r="E10">
        <f>'定价 (2)'!D12</f>
        <v>231844.25600339158</v>
      </c>
      <c r="F10">
        <f>'定价 (2)'!E12</f>
        <v>234897.78933732418</v>
      </c>
      <c r="G10">
        <f>'定价 (2)'!F12</f>
        <v>223928.14358429165</v>
      </c>
    </row>
    <row r="11" spans="1:7" x14ac:dyDescent="0.25">
      <c r="A11" t="s">
        <v>42</v>
      </c>
      <c r="C11">
        <f>SUM(C9:C10)</f>
        <v>3957013.5503770094</v>
      </c>
      <c r="D11">
        <f>SUM(D9:D10)</f>
        <v>3971187.3929033047</v>
      </c>
      <c r="E11">
        <f t="shared" ref="E11:G11" si="1">SUM(E9:E10)</f>
        <v>3972528.432790908</v>
      </c>
      <c r="F11">
        <f t="shared" si="1"/>
        <v>3960124.2000125842</v>
      </c>
      <c r="G11">
        <f t="shared" si="1"/>
        <v>3932637.4391863169</v>
      </c>
    </row>
    <row r="12" spans="1:7" x14ac:dyDescent="0.25">
      <c r="A12" t="s">
        <v>37</v>
      </c>
    </row>
    <row r="13" spans="1:7" x14ac:dyDescent="0.25">
      <c r="A13" t="s">
        <v>40</v>
      </c>
      <c r="C13">
        <f>'定价 (2)'!B14</f>
        <v>3391000</v>
      </c>
      <c r="D13">
        <f>'定价 (2)'!C14</f>
        <v>3641000</v>
      </c>
      <c r="E13">
        <f>'定价 (2)'!D14</f>
        <v>3896000</v>
      </c>
      <c r="F13">
        <f>'定价 (2)'!E14</f>
        <v>4163000</v>
      </c>
      <c r="G13">
        <f>'定价 (2)'!F14</f>
        <v>4466000</v>
      </c>
    </row>
    <row r="14" spans="1:7" x14ac:dyDescent="0.25">
      <c r="A14" t="s">
        <v>41</v>
      </c>
      <c r="C14" s="21">
        <f>C4-B4</f>
        <v>528327.70704008546</v>
      </c>
      <c r="D14" s="21">
        <f>D4-C4</f>
        <v>285468.52161477786</v>
      </c>
      <c r="E14" s="21">
        <f t="shared" ref="E14:G14" si="2">E4-D4</f>
        <v>26863.393005210906</v>
      </c>
      <c r="F14" s="21">
        <f t="shared" si="2"/>
        <v>-255138.14803132601</v>
      </c>
      <c r="G14" s="21">
        <f t="shared" si="2"/>
        <v>-585521.47362874821</v>
      </c>
    </row>
    <row r="15" spans="1:7" x14ac:dyDescent="0.25">
      <c r="A15" t="s">
        <v>43</v>
      </c>
      <c r="C15">
        <f>SUM(C13:C14)</f>
        <v>3919327.7070400855</v>
      </c>
      <c r="D15">
        <f>SUM(D13:D14)</f>
        <v>3926468.5216147779</v>
      </c>
      <c r="E15">
        <f t="shared" ref="E15:G15" si="3">SUM(E13:E14)</f>
        <v>3922863.3930052109</v>
      </c>
      <c r="F15">
        <f t="shared" si="3"/>
        <v>3907861.851968674</v>
      </c>
      <c r="G15">
        <f t="shared" si="3"/>
        <v>3880478.5263712518</v>
      </c>
    </row>
    <row r="17" spans="1:8" x14ac:dyDescent="0.25">
      <c r="A17" t="s">
        <v>44</v>
      </c>
      <c r="C17">
        <f>C11-C15</f>
        <v>37685.843336923979</v>
      </c>
      <c r="D17">
        <f>D11-D15</f>
        <v>44718.871288526803</v>
      </c>
      <c r="E17">
        <f t="shared" ref="E17:G17" si="4">E11-E15</f>
        <v>49665.039785697125</v>
      </c>
      <c r="F17">
        <f t="shared" si="4"/>
        <v>52262.348043910228</v>
      </c>
      <c r="G17">
        <f t="shared" si="4"/>
        <v>52158.912815065123</v>
      </c>
      <c r="H17" t="s">
        <v>45</v>
      </c>
    </row>
    <row r="18" spans="1:8" x14ac:dyDescent="0.25">
      <c r="C18" s="15">
        <v>33735.177803654908</v>
      </c>
      <c r="D18" s="15">
        <v>38033.403568936264</v>
      </c>
      <c r="E18" s="15">
        <v>42731.954770613702</v>
      </c>
      <c r="F18" s="15">
        <v>47943.476410566764</v>
      </c>
      <c r="G18" s="15">
        <v>54004.646632733798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C6EC-F4A6-4695-8ADE-BF1E958E9F6D}">
  <sheetPr codeName="Sheet6">
    <outlinePr summaryBelow="0" summaryRight="0"/>
  </sheetPr>
  <dimension ref="A1:J44"/>
  <sheetViews>
    <sheetView workbookViewId="0">
      <selection activeCell="G6" sqref="G6"/>
    </sheetView>
  </sheetViews>
  <sheetFormatPr defaultRowHeight="13.8" outlineLevelRow="1" x14ac:dyDescent="0.25"/>
  <cols>
    <col min="1" max="1" width="13.6640625" customWidth="1"/>
    <col min="2" max="6" width="14" customWidth="1"/>
    <col min="7" max="7" width="10.109375" customWidth="1"/>
  </cols>
  <sheetData>
    <row r="1" spans="1:7" x14ac:dyDescent="0.25">
      <c r="A1" t="s">
        <v>47</v>
      </c>
    </row>
    <row r="2" spans="1:7" outlineLevel="1" x14ac:dyDescent="0.25">
      <c r="A2" s="1" t="s">
        <v>0</v>
      </c>
      <c r="B2" s="14">
        <f>保费</f>
        <v>3.9675991047885852</v>
      </c>
      <c r="C2" s="1"/>
      <c r="D2" s="1"/>
      <c r="E2" s="1"/>
      <c r="F2" s="1"/>
      <c r="G2" s="1"/>
    </row>
    <row r="3" spans="1:7" outlineLevel="1" x14ac:dyDescent="0.25">
      <c r="A3" s="1" t="s">
        <v>1</v>
      </c>
      <c r="B3" s="13">
        <v>0.05</v>
      </c>
      <c r="C3" s="13">
        <v>0.05</v>
      </c>
      <c r="D3" s="13">
        <v>0.05</v>
      </c>
      <c r="E3" s="13">
        <v>0.05</v>
      </c>
      <c r="F3" s="13">
        <v>0.05</v>
      </c>
      <c r="G3" s="1"/>
    </row>
    <row r="4" spans="1:7" outlineLevel="1" x14ac:dyDescent="0.25">
      <c r="A4" s="1" t="s">
        <v>12</v>
      </c>
      <c r="B4" s="1">
        <v>1000</v>
      </c>
      <c r="C4" s="1"/>
      <c r="D4" s="1"/>
      <c r="E4" s="1"/>
      <c r="F4" s="1"/>
      <c r="G4" s="1"/>
    </row>
    <row r="5" spans="1:7" outlineLevel="1" x14ac:dyDescent="0.25">
      <c r="A5" s="1" t="s">
        <v>16</v>
      </c>
      <c r="B5" s="1">
        <f>交费期</f>
        <v>5</v>
      </c>
      <c r="C5" s="1"/>
      <c r="D5" s="1"/>
      <c r="E5" s="1"/>
      <c r="F5" s="1"/>
      <c r="G5" s="1"/>
    </row>
    <row r="6" spans="1:7" collapsed="1" x14ac:dyDescent="0.25">
      <c r="A6" s="24" t="s">
        <v>46</v>
      </c>
      <c r="B6" s="1"/>
      <c r="C6" s="23"/>
      <c r="D6" s="1"/>
      <c r="E6" s="1"/>
      <c r="F6" s="1"/>
      <c r="G6" s="1"/>
    </row>
    <row r="7" spans="1:7" hidden="1" outlineLevel="1" x14ac:dyDescent="0.25">
      <c r="A7" s="15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"/>
    </row>
    <row r="8" spans="1:7" hidden="1" outlineLevel="1" x14ac:dyDescent="0.25">
      <c r="A8" s="15" t="s">
        <v>2</v>
      </c>
      <c r="B8" s="15">
        <v>949840</v>
      </c>
      <c r="C8" s="15">
        <v>946449</v>
      </c>
      <c r="D8" s="15">
        <v>942808</v>
      </c>
      <c r="E8" s="15">
        <v>938912</v>
      </c>
      <c r="F8" s="15">
        <v>934749</v>
      </c>
      <c r="G8" s="1">
        <v>930283</v>
      </c>
    </row>
    <row r="9" spans="1:7" hidden="1" outlineLevel="1" x14ac:dyDescent="0.25">
      <c r="A9" s="15" t="s">
        <v>5</v>
      </c>
      <c r="B9" s="15">
        <f>IF(B7&lt;=交费期,B8*保费,0)</f>
        <v>3768584.33369239</v>
      </c>
      <c r="C9" s="15">
        <f>IF(C7&lt;=交费期,C8*保费,0)</f>
        <v>3755130.2051280518</v>
      </c>
      <c r="D9" s="15">
        <f>IF(D7&lt;=交费期,D8*保费,0)</f>
        <v>3740684.1767875166</v>
      </c>
      <c r="E9" s="15">
        <f>IF(E7&lt;=交费期,E8*保费,0)</f>
        <v>3725226.4106752602</v>
      </c>
      <c r="F9" s="15">
        <f>IF(F7&lt;=交费期,F8*保费,0)</f>
        <v>3708709.2956020255</v>
      </c>
      <c r="G9" s="1"/>
    </row>
    <row r="10" spans="1:7" hidden="1" outlineLevel="1" x14ac:dyDescent="0.25">
      <c r="A10" s="15" t="s">
        <v>6</v>
      </c>
      <c r="B10" s="15">
        <v>0</v>
      </c>
      <c r="C10" s="19">
        <f>B17</f>
        <v>528327.70704008546</v>
      </c>
      <c r="D10" s="19">
        <f t="shared" ref="D10:F10" si="0">C17</f>
        <v>813796.22865486331</v>
      </c>
      <c r="E10" s="19">
        <f t="shared" si="0"/>
        <v>840659.62166007375</v>
      </c>
      <c r="F10" s="19">
        <f t="shared" si="0"/>
        <v>585521.47362874728</v>
      </c>
      <c r="G10" s="1"/>
    </row>
    <row r="11" spans="1:7" hidden="1" outlineLevel="1" x14ac:dyDescent="0.25">
      <c r="A11" s="15" t="s">
        <v>7</v>
      </c>
      <c r="B11" s="15">
        <f>B10+B9</f>
        <v>3768584.33369239</v>
      </c>
      <c r="C11" s="15">
        <f>C10+C9</f>
        <v>4283457.9121681377</v>
      </c>
      <c r="D11" s="15">
        <f t="shared" ref="D11:F11" si="1">D10+D9</f>
        <v>4554480.4054423794</v>
      </c>
      <c r="E11" s="15">
        <f t="shared" si="1"/>
        <v>4565886.0323353335</v>
      </c>
      <c r="F11" s="15">
        <f t="shared" si="1"/>
        <v>4294230.7692307727</v>
      </c>
      <c r="G11" s="1"/>
    </row>
    <row r="12" spans="1:7" hidden="1" outlineLevel="1" x14ac:dyDescent="0.25">
      <c r="A12" s="15" t="s">
        <v>8</v>
      </c>
      <c r="B12" s="20">
        <f>B3</f>
        <v>0.05</v>
      </c>
      <c r="C12" s="20">
        <f t="shared" ref="C12:F12" si="2">C3</f>
        <v>0.05</v>
      </c>
      <c r="D12" s="20">
        <f t="shared" si="2"/>
        <v>0.05</v>
      </c>
      <c r="E12" s="20">
        <f t="shared" si="2"/>
        <v>0.05</v>
      </c>
      <c r="F12" s="20">
        <f t="shared" si="2"/>
        <v>0.05</v>
      </c>
      <c r="G12" s="1"/>
    </row>
    <row r="13" spans="1:7" hidden="1" outlineLevel="1" x14ac:dyDescent="0.25">
      <c r="A13" s="15" t="s">
        <v>9</v>
      </c>
      <c r="B13" s="15">
        <f>B11*B12</f>
        <v>188429.21668461952</v>
      </c>
      <c r="C13" s="15">
        <f>C11*C12</f>
        <v>214172.89560840689</v>
      </c>
      <c r="D13" s="15">
        <f t="shared" ref="D13:F13" si="3">D11*D12</f>
        <v>227724.02027211897</v>
      </c>
      <c r="E13" s="15">
        <f t="shared" si="3"/>
        <v>228294.30161676669</v>
      </c>
      <c r="F13" s="15">
        <f t="shared" si="3"/>
        <v>214711.53846153864</v>
      </c>
      <c r="G13" s="1"/>
    </row>
    <row r="14" spans="1:7" hidden="1" outlineLevel="1" x14ac:dyDescent="0.25">
      <c r="A14" s="15" t="s">
        <v>10</v>
      </c>
      <c r="B14" s="15">
        <f>B8-C8</f>
        <v>3391</v>
      </c>
      <c r="C14" s="15">
        <f>C8-D8</f>
        <v>3641</v>
      </c>
      <c r="D14" s="15">
        <f t="shared" ref="D14:F14" si="4">D8-E8</f>
        <v>3896</v>
      </c>
      <c r="E14" s="15">
        <f t="shared" si="4"/>
        <v>4163</v>
      </c>
      <c r="F14" s="15">
        <f t="shared" si="4"/>
        <v>4466</v>
      </c>
      <c r="G14" s="1"/>
    </row>
    <row r="15" spans="1:7" hidden="1" outlineLevel="1" x14ac:dyDescent="0.25">
      <c r="A15" s="15" t="s">
        <v>11</v>
      </c>
      <c r="B15" s="15">
        <f>B14*保额</f>
        <v>3391000</v>
      </c>
      <c r="C15" s="15">
        <f>C14*保额</f>
        <v>3641000</v>
      </c>
      <c r="D15" s="15">
        <f>D14*保额</f>
        <v>3896000</v>
      </c>
      <c r="E15" s="15">
        <f>E14*保额</f>
        <v>4163000</v>
      </c>
      <c r="F15" s="15">
        <f>F14*保额</f>
        <v>4466000</v>
      </c>
      <c r="G15" s="1"/>
    </row>
    <row r="16" spans="1:7" hidden="1" outlineLevel="1" x14ac:dyDescent="0.25">
      <c r="A16" s="15" t="s">
        <v>27</v>
      </c>
      <c r="B16" s="15">
        <f>B11+B13-B15</f>
        <v>566013.55037700944</v>
      </c>
      <c r="C16" s="15">
        <f>C11+C13-C15</f>
        <v>856630.80777654424</v>
      </c>
      <c r="D16" s="15">
        <f t="shared" ref="D16:F16" si="5">D11+D13-D15</f>
        <v>886204.42571449839</v>
      </c>
      <c r="E16" s="15">
        <f t="shared" si="5"/>
        <v>631180.33395210002</v>
      </c>
      <c r="F16" s="18">
        <f t="shared" si="5"/>
        <v>42942.307692311704</v>
      </c>
      <c r="G16" s="1"/>
    </row>
    <row r="17" spans="1:7" hidden="1" outlineLevel="1" x14ac:dyDescent="0.25">
      <c r="A17" s="15" t="s">
        <v>28</v>
      </c>
      <c r="B17" s="19">
        <f>B16-B43</f>
        <v>528327.70704008546</v>
      </c>
      <c r="C17" s="19">
        <f>C16-C43</f>
        <v>813796.22865486331</v>
      </c>
      <c r="D17" s="19">
        <f t="shared" ref="D17:F17" si="6">D16-D43</f>
        <v>840659.62166007375</v>
      </c>
      <c r="E17" s="19">
        <f t="shared" si="6"/>
        <v>585521.47362874728</v>
      </c>
      <c r="F17" s="19">
        <f t="shared" si="6"/>
        <v>-4.6566128730773926E-10</v>
      </c>
      <c r="G17" s="1"/>
    </row>
    <row r="18" spans="1:7" hidden="1" outlineLevel="1" x14ac:dyDescent="0.25">
      <c r="A18" s="15" t="s">
        <v>14</v>
      </c>
      <c r="B18" s="15">
        <f>C8</f>
        <v>946449</v>
      </c>
      <c r="C18" s="15">
        <f>D8</f>
        <v>942808</v>
      </c>
      <c r="D18" s="15">
        <f t="shared" ref="D18:F18" si="7">E8</f>
        <v>938912</v>
      </c>
      <c r="E18" s="15">
        <f t="shared" si="7"/>
        <v>934749</v>
      </c>
      <c r="F18" s="15">
        <f t="shared" si="7"/>
        <v>930283</v>
      </c>
      <c r="G18" s="1"/>
    </row>
    <row r="19" spans="1:7" hidden="1" outlineLevel="1" x14ac:dyDescent="0.25">
      <c r="A19" s="15" t="s">
        <v>15</v>
      </c>
      <c r="B19" s="15">
        <f>定价!B22</f>
        <v>0.55822099980039652</v>
      </c>
      <c r="C19" s="15">
        <f>定价!C22</f>
        <v>0.86316220126989096</v>
      </c>
      <c r="D19" s="15">
        <f>定价!D22</f>
        <v>0.89535507231782552</v>
      </c>
      <c r="E19" s="15">
        <f>定价!E22</f>
        <v>0.62639433005945788</v>
      </c>
      <c r="F19" s="15">
        <f>定价!F22</f>
        <v>0</v>
      </c>
      <c r="G19" s="1"/>
    </row>
    <row r="20" spans="1:7" hidden="1" outlineLevel="1" x14ac:dyDescent="0.25">
      <c r="A20" s="15" t="s">
        <v>30</v>
      </c>
      <c r="B20" s="15">
        <f>B17/B18</f>
        <v>0.55822099980039652</v>
      </c>
      <c r="C20" s="15">
        <f t="shared" ref="C20:F20" si="8">C17/C18</f>
        <v>0.86316220126989096</v>
      </c>
      <c r="D20" s="15">
        <f t="shared" si="8"/>
        <v>0.89535507231782507</v>
      </c>
      <c r="E20" s="15">
        <f t="shared" si="8"/>
        <v>0.62639433005945688</v>
      </c>
      <c r="F20" s="15">
        <f t="shared" si="8"/>
        <v>-5.0055874105808584E-16</v>
      </c>
      <c r="G20" s="1"/>
    </row>
    <row r="21" spans="1:7" hidden="1" outlineLevel="1" x14ac:dyDescent="0.25">
      <c r="A21" s="15" t="s">
        <v>25</v>
      </c>
      <c r="B21" s="17">
        <f>(1+B3)</f>
        <v>1.05</v>
      </c>
      <c r="C21" s="17">
        <f>B21*(1+C3)</f>
        <v>1.1025</v>
      </c>
      <c r="D21" s="17">
        <f t="shared" ref="D21:F21" si="9">C21*(1+D3)</f>
        <v>1.1576250000000001</v>
      </c>
      <c r="E21" s="17">
        <f t="shared" si="9"/>
        <v>1.2155062500000002</v>
      </c>
      <c r="F21" s="17">
        <f t="shared" si="9"/>
        <v>1.2762815625000004</v>
      </c>
      <c r="G21" s="1"/>
    </row>
    <row r="22" spans="1:7" hidden="1" outlineLevel="1" x14ac:dyDescent="0.25">
      <c r="A22" s="15" t="s">
        <v>24</v>
      </c>
      <c r="B22" s="25">
        <f>'定价 (2)'!F15/'定价 (3)'!F20</f>
        <v>185296.89859883417</v>
      </c>
      <c r="C22" s="15"/>
      <c r="D22" s="15"/>
      <c r="E22" s="15"/>
      <c r="F22" s="15"/>
      <c r="G22" s="1"/>
    </row>
    <row r="23" spans="1:7" hidden="1" outlineLevel="1" x14ac:dyDescent="0.25">
      <c r="A23" s="15" t="s">
        <v>26</v>
      </c>
      <c r="B23" s="15">
        <f>$B22*B14/SUM($B14:$F14)*B21</f>
        <v>33735.177803654908</v>
      </c>
      <c r="C23" s="15">
        <f>$B22*C14/SUM($B14:$F14)*C21</f>
        <v>38033.403568936264</v>
      </c>
      <c r="D23" s="15">
        <f>$B22*D14/SUM($B14:$F14)*D21</f>
        <v>42731.954770613702</v>
      </c>
      <c r="E23" s="15">
        <f>$B22*E14/SUM($B14:$F14)*E21</f>
        <v>47943.476410566764</v>
      </c>
      <c r="F23" s="15">
        <f>$B22*F14/SUM($B14:$F14)*F21</f>
        <v>54004.646632733798</v>
      </c>
      <c r="G23" s="1"/>
    </row>
    <row r="24" spans="1:7" hidden="1" outlineLevel="1" x14ac:dyDescent="0.25"/>
    <row r="26" spans="1:7" collapsed="1" x14ac:dyDescent="0.25">
      <c r="A26" t="s">
        <v>48</v>
      </c>
    </row>
    <row r="27" spans="1:7" hidden="1" outlineLevel="1" x14ac:dyDescent="0.25">
      <c r="B27">
        <v>1</v>
      </c>
      <c r="C27">
        <v>2</v>
      </c>
      <c r="D27">
        <v>3</v>
      </c>
      <c r="E27">
        <v>4</v>
      </c>
      <c r="F27">
        <v>5</v>
      </c>
    </row>
    <row r="28" spans="1:7" hidden="1" outlineLevel="1" x14ac:dyDescent="0.25">
      <c r="A28" t="s">
        <v>31</v>
      </c>
    </row>
    <row r="29" spans="1:7" hidden="1" outlineLevel="1" x14ac:dyDescent="0.25">
      <c r="A29" t="s">
        <v>32</v>
      </c>
      <c r="B29">
        <f>B10</f>
        <v>0</v>
      </c>
      <c r="C29">
        <f>B17</f>
        <v>528327.70704008546</v>
      </c>
      <c r="D29">
        <f t="shared" ref="D29:F29" si="10">C17</f>
        <v>813796.22865486331</v>
      </c>
      <c r="E29">
        <f t="shared" si="10"/>
        <v>840659.62166007375</v>
      </c>
      <c r="F29">
        <f t="shared" si="10"/>
        <v>585521.47362874728</v>
      </c>
      <c r="G29">
        <v>0</v>
      </c>
    </row>
    <row r="30" spans="1:7" hidden="1" outlineLevel="1" x14ac:dyDescent="0.25">
      <c r="A30" t="s">
        <v>33</v>
      </c>
      <c r="B30">
        <v>0</v>
      </c>
      <c r="C30">
        <f>B18*B19</f>
        <v>528327.70704008546</v>
      </c>
      <c r="D30">
        <f t="shared" ref="D30:F30" si="11">C18*C19</f>
        <v>813796.22865486331</v>
      </c>
      <c r="E30">
        <f t="shared" si="11"/>
        <v>840659.62166007422</v>
      </c>
      <c r="F30">
        <f t="shared" si="11"/>
        <v>585521.47362874821</v>
      </c>
      <c r="G30">
        <v>0</v>
      </c>
    </row>
    <row r="31" spans="1:7" hidden="1" outlineLevel="1" x14ac:dyDescent="0.25">
      <c r="A31" t="s">
        <v>34</v>
      </c>
      <c r="B31">
        <f>B29-B30</f>
        <v>0</v>
      </c>
      <c r="C31">
        <f>C29-C30</f>
        <v>0</v>
      </c>
      <c r="D31">
        <f t="shared" ref="D31:F31" si="12">D29-D30</f>
        <v>0</v>
      </c>
      <c r="E31">
        <f t="shared" si="12"/>
        <v>0</v>
      </c>
      <c r="F31">
        <f t="shared" si="12"/>
        <v>-9.3132257461547852E-10</v>
      </c>
    </row>
    <row r="32" spans="1:7" hidden="1" outlineLevel="1" x14ac:dyDescent="0.25"/>
    <row r="33" spans="1:10" hidden="1" outlineLevel="1" x14ac:dyDescent="0.25">
      <c r="A33" t="s">
        <v>35</v>
      </c>
    </row>
    <row r="34" spans="1:10" hidden="1" outlineLevel="1" x14ac:dyDescent="0.25">
      <c r="A34" t="s">
        <v>36</v>
      </c>
    </row>
    <row r="35" spans="1:10" hidden="1" outlineLevel="1" x14ac:dyDescent="0.25">
      <c r="A35" t="s">
        <v>38</v>
      </c>
      <c r="B35">
        <f>B9</f>
        <v>3768584.33369239</v>
      </c>
      <c r="C35">
        <f>C9</f>
        <v>3755130.2051280518</v>
      </c>
      <c r="D35">
        <f t="shared" ref="D35:F35" si="13">D9</f>
        <v>3740684.1767875166</v>
      </c>
      <c r="E35">
        <f t="shared" si="13"/>
        <v>3725226.4106752602</v>
      </c>
      <c r="F35">
        <f t="shared" si="13"/>
        <v>3708709.2956020255</v>
      </c>
      <c r="J35" t="s">
        <v>49</v>
      </c>
    </row>
    <row r="36" spans="1:10" hidden="1" outlineLevel="1" x14ac:dyDescent="0.25">
      <c r="A36" t="s">
        <v>39</v>
      </c>
      <c r="B36">
        <f>B13</f>
        <v>188429.21668461952</v>
      </c>
      <c r="C36">
        <f>C13</f>
        <v>214172.89560840689</v>
      </c>
      <c r="D36">
        <f t="shared" ref="D36:F36" si="14">D13</f>
        <v>227724.02027211897</v>
      </c>
      <c r="E36">
        <f t="shared" si="14"/>
        <v>228294.30161676669</v>
      </c>
      <c r="F36">
        <f t="shared" si="14"/>
        <v>214711.53846153864</v>
      </c>
    </row>
    <row r="37" spans="1:10" hidden="1" outlineLevel="1" x14ac:dyDescent="0.25">
      <c r="A37" t="s">
        <v>42</v>
      </c>
      <c r="B37">
        <f>SUM(B35:B36)</f>
        <v>3957013.5503770094</v>
      </c>
      <c r="C37">
        <f>SUM(C35:C36)</f>
        <v>3969303.1007364588</v>
      </c>
      <c r="D37">
        <f t="shared" ref="D37:F37" si="15">SUM(D35:D36)</f>
        <v>3968408.1970596355</v>
      </c>
      <c r="E37">
        <f t="shared" si="15"/>
        <v>3953520.7122920267</v>
      </c>
      <c r="F37">
        <f t="shared" si="15"/>
        <v>3923420.834063564</v>
      </c>
    </row>
    <row r="38" spans="1:10" hidden="1" outlineLevel="1" x14ac:dyDescent="0.25">
      <c r="A38" t="s">
        <v>37</v>
      </c>
    </row>
    <row r="39" spans="1:10" hidden="1" outlineLevel="1" x14ac:dyDescent="0.25">
      <c r="A39" t="s">
        <v>40</v>
      </c>
      <c r="B39">
        <f>B15</f>
        <v>3391000</v>
      </c>
      <c r="C39">
        <f>C15</f>
        <v>3641000</v>
      </c>
      <c r="D39">
        <f t="shared" ref="D39:F39" si="16">D15</f>
        <v>3896000</v>
      </c>
      <c r="E39">
        <f t="shared" si="16"/>
        <v>4163000</v>
      </c>
      <c r="F39">
        <f t="shared" si="16"/>
        <v>4466000</v>
      </c>
    </row>
    <row r="40" spans="1:10" hidden="1" outlineLevel="1" x14ac:dyDescent="0.25">
      <c r="A40" t="s">
        <v>41</v>
      </c>
      <c r="B40">
        <f>C30-B30</f>
        <v>528327.70704008546</v>
      </c>
      <c r="C40">
        <f>D30-C30</f>
        <v>285468.52161477786</v>
      </c>
      <c r="D40">
        <f t="shared" ref="D40:F40" si="17">E30-D30</f>
        <v>26863.393005210906</v>
      </c>
      <c r="E40">
        <f t="shared" si="17"/>
        <v>-255138.14803132601</v>
      </c>
      <c r="F40">
        <f t="shared" si="17"/>
        <v>-585521.47362874821</v>
      </c>
    </row>
    <row r="41" spans="1:10" hidden="1" outlineLevel="1" x14ac:dyDescent="0.25">
      <c r="A41" t="s">
        <v>43</v>
      </c>
      <c r="B41">
        <f>SUM(B39:B40)</f>
        <v>3919327.7070400855</v>
      </c>
      <c r="C41">
        <f>SUM(C39:C40)</f>
        <v>3926468.5216147779</v>
      </c>
      <c r="D41">
        <f t="shared" ref="D41:F41" si="18">SUM(D39:D40)</f>
        <v>3922863.3930052109</v>
      </c>
      <c r="E41">
        <f t="shared" si="18"/>
        <v>3907861.851968674</v>
      </c>
      <c r="F41">
        <f t="shared" si="18"/>
        <v>3880478.5263712518</v>
      </c>
    </row>
    <row r="42" spans="1:10" hidden="1" outlineLevel="1" x14ac:dyDescent="0.25"/>
    <row r="43" spans="1:10" hidden="1" outlineLevel="1" x14ac:dyDescent="0.25">
      <c r="A43" t="s">
        <v>44</v>
      </c>
      <c r="B43">
        <f>B37-B41</f>
        <v>37685.843336923979</v>
      </c>
      <c r="C43">
        <f>C37-C41</f>
        <v>42834.57912168093</v>
      </c>
      <c r="D43">
        <f t="shared" ref="D43:F43" si="19">D37-D41</f>
        <v>45544.804054424632</v>
      </c>
      <c r="E43">
        <f t="shared" si="19"/>
        <v>45658.860323352739</v>
      </c>
      <c r="F43">
        <f t="shared" si="19"/>
        <v>42942.30769231217</v>
      </c>
    </row>
    <row r="44" spans="1:10" x14ac:dyDescent="0.25">
      <c r="B44" s="26">
        <f>B43/B36</f>
        <v>0.2000000000000004</v>
      </c>
      <c r="C44" s="26">
        <f t="shared" ref="C44:F44" si="20">C43/C36</f>
        <v>0.1999999999999979</v>
      </c>
      <c r="D44" s="26">
        <f t="shared" si="20"/>
        <v>0.20000000000000367</v>
      </c>
      <c r="E44" s="26">
        <f t="shared" si="20"/>
        <v>0.19999999999999737</v>
      </c>
      <c r="F44" s="26">
        <f t="shared" si="20"/>
        <v>0.20000000000002069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7B82-103E-4F39-AF76-584394B41A25}">
  <sheetPr codeName="Sheet7">
    <outlinePr summaryBelow="0" summaryRight="0"/>
  </sheetPr>
  <dimension ref="A1:H51"/>
  <sheetViews>
    <sheetView topLeftCell="A14" workbookViewId="0">
      <selection activeCell="G24" sqref="G24"/>
    </sheetView>
  </sheetViews>
  <sheetFormatPr defaultRowHeight="13.8" outlineLevelRow="1" x14ac:dyDescent="0.25"/>
  <cols>
    <col min="1" max="1" width="21.21875" customWidth="1"/>
    <col min="7" max="7" width="17.21875" customWidth="1"/>
  </cols>
  <sheetData>
    <row r="1" spans="1:7" x14ac:dyDescent="0.25">
      <c r="A1" t="s">
        <v>63</v>
      </c>
    </row>
    <row r="2" spans="1:7" outlineLevel="1" x14ac:dyDescent="0.25">
      <c r="A2" s="1" t="s">
        <v>0</v>
      </c>
      <c r="B2" s="14">
        <f>保费</f>
        <v>3.9675991047885852</v>
      </c>
      <c r="C2" s="1"/>
      <c r="D2" s="1"/>
      <c r="E2" s="1"/>
      <c r="F2" s="1"/>
      <c r="G2" s="1"/>
    </row>
    <row r="3" spans="1:7" outlineLevel="1" x14ac:dyDescent="0.25">
      <c r="A3" s="1" t="s">
        <v>1</v>
      </c>
      <c r="B3" s="13">
        <v>0.05</v>
      </c>
      <c r="C3" s="13">
        <v>0.05</v>
      </c>
      <c r="D3" s="13">
        <v>0.05</v>
      </c>
      <c r="E3" s="13">
        <v>0.05</v>
      </c>
      <c r="F3" s="13">
        <v>0.05</v>
      </c>
      <c r="G3" s="1"/>
    </row>
    <row r="4" spans="1:7" outlineLevel="1" x14ac:dyDescent="0.25">
      <c r="A4" s="1" t="s">
        <v>12</v>
      </c>
      <c r="B4" s="1">
        <v>1000</v>
      </c>
      <c r="C4" s="1"/>
      <c r="D4" s="1"/>
      <c r="E4" s="1"/>
      <c r="F4" s="1"/>
      <c r="G4" s="1"/>
    </row>
    <row r="5" spans="1:7" outlineLevel="1" x14ac:dyDescent="0.25">
      <c r="A5" s="1" t="s">
        <v>16</v>
      </c>
      <c r="B5" s="1">
        <f>交费期</f>
        <v>5</v>
      </c>
      <c r="C5" s="1"/>
      <c r="D5" s="1"/>
      <c r="E5" s="1"/>
      <c r="F5" s="1"/>
      <c r="G5" s="1"/>
    </row>
    <row r="6" spans="1:7" x14ac:dyDescent="0.25">
      <c r="A6" s="24" t="s">
        <v>46</v>
      </c>
      <c r="B6" s="1"/>
      <c r="C6" s="1"/>
      <c r="D6" s="1"/>
      <c r="E6" s="1"/>
      <c r="F6" s="1"/>
      <c r="G6" s="1"/>
    </row>
    <row r="7" spans="1:7" outlineLevel="1" x14ac:dyDescent="0.25">
      <c r="A7" s="15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"/>
    </row>
    <row r="8" spans="1:7" outlineLevel="1" x14ac:dyDescent="0.25">
      <c r="A8" s="15" t="s">
        <v>2</v>
      </c>
      <c r="B8" s="15">
        <v>949840</v>
      </c>
      <c r="C8" s="15">
        <v>946449</v>
      </c>
      <c r="D8" s="15">
        <v>942808</v>
      </c>
      <c r="E8" s="15">
        <v>938912</v>
      </c>
      <c r="F8" s="15">
        <v>934749</v>
      </c>
      <c r="G8" s="1">
        <v>930283</v>
      </c>
    </row>
    <row r="9" spans="1:7" outlineLevel="1" x14ac:dyDescent="0.25">
      <c r="A9" s="15" t="s">
        <v>5</v>
      </c>
      <c r="B9" s="15">
        <f>IF(B7&lt;=交费期,B8*保费,0)</f>
        <v>3768584.33369239</v>
      </c>
      <c r="C9" s="15">
        <f>IF(C7&lt;=交费期,C8*保费,0)</f>
        <v>3755130.2051280518</v>
      </c>
      <c r="D9" s="15">
        <f>IF(D7&lt;=交费期,D8*保费,0)</f>
        <v>3740684.1767875166</v>
      </c>
      <c r="E9" s="15">
        <f>IF(E7&lt;=交费期,E8*保费,0)</f>
        <v>3725226.4106752602</v>
      </c>
      <c r="F9" s="15">
        <f>IF(F7&lt;=交费期,F8*保费,0)</f>
        <v>3708709.2956020255</v>
      </c>
      <c r="G9" s="1"/>
    </row>
    <row r="10" spans="1:7" outlineLevel="1" x14ac:dyDescent="0.25">
      <c r="A10" s="15" t="s">
        <v>6</v>
      </c>
      <c r="B10" s="15">
        <v>0</v>
      </c>
      <c r="C10" s="19">
        <f>B17</f>
        <v>528327.70704008546</v>
      </c>
      <c r="D10" s="19">
        <f t="shared" ref="D10:F10" si="0">C17</f>
        <v>813796.22865486331</v>
      </c>
      <c r="E10" s="19">
        <f t="shared" si="0"/>
        <v>840659.62166007375</v>
      </c>
      <c r="F10" s="19">
        <f t="shared" si="0"/>
        <v>585521.47362874728</v>
      </c>
      <c r="G10" s="1"/>
    </row>
    <row r="11" spans="1:7" outlineLevel="1" x14ac:dyDescent="0.25">
      <c r="A11" s="15" t="s">
        <v>7</v>
      </c>
      <c r="B11" s="15">
        <f>B10+B9</f>
        <v>3768584.33369239</v>
      </c>
      <c r="C11" s="15">
        <f>C10+C9</f>
        <v>4283457.9121681377</v>
      </c>
      <c r="D11" s="15">
        <f t="shared" ref="D11:F11" si="1">D10+D9</f>
        <v>4554480.4054423794</v>
      </c>
      <c r="E11" s="15">
        <f t="shared" si="1"/>
        <v>4565886.0323353335</v>
      </c>
      <c r="F11" s="15">
        <f t="shared" si="1"/>
        <v>4294230.7692307727</v>
      </c>
      <c r="G11" s="1"/>
    </row>
    <row r="12" spans="1:7" outlineLevel="1" x14ac:dyDescent="0.25">
      <c r="A12" s="15" t="s">
        <v>8</v>
      </c>
      <c r="B12" s="20">
        <f>B3</f>
        <v>0.05</v>
      </c>
      <c r="C12" s="20">
        <f t="shared" ref="C12:F12" si="2">C3</f>
        <v>0.05</v>
      </c>
      <c r="D12" s="20">
        <f t="shared" si="2"/>
        <v>0.05</v>
      </c>
      <c r="E12" s="20">
        <f t="shared" si="2"/>
        <v>0.05</v>
      </c>
      <c r="F12" s="20">
        <f t="shared" si="2"/>
        <v>0.05</v>
      </c>
      <c r="G12" s="1"/>
    </row>
    <row r="13" spans="1:7" outlineLevel="1" x14ac:dyDescent="0.25">
      <c r="A13" s="15" t="s">
        <v>9</v>
      </c>
      <c r="B13" s="15">
        <f>B11*B12</f>
        <v>188429.21668461952</v>
      </c>
      <c r="C13" s="15">
        <f>C11*C12</f>
        <v>214172.89560840689</v>
      </c>
      <c r="D13" s="15">
        <f t="shared" ref="D13:F13" si="3">D11*D12</f>
        <v>227724.02027211897</v>
      </c>
      <c r="E13" s="15">
        <f t="shared" si="3"/>
        <v>228294.30161676669</v>
      </c>
      <c r="F13" s="15">
        <f t="shared" si="3"/>
        <v>214711.53846153864</v>
      </c>
      <c r="G13" s="1"/>
    </row>
    <row r="14" spans="1:7" outlineLevel="1" x14ac:dyDescent="0.25">
      <c r="A14" s="15" t="s">
        <v>10</v>
      </c>
      <c r="B14" s="15">
        <f>B8-C8</f>
        <v>3391</v>
      </c>
      <c r="C14" s="15">
        <f>C8-D8</f>
        <v>3641</v>
      </c>
      <c r="D14" s="15">
        <f t="shared" ref="D14:F14" si="4">D8-E8</f>
        <v>3896</v>
      </c>
      <c r="E14" s="15">
        <f t="shared" si="4"/>
        <v>4163</v>
      </c>
      <c r="F14" s="15">
        <f t="shared" si="4"/>
        <v>4466</v>
      </c>
      <c r="G14" s="1"/>
    </row>
    <row r="15" spans="1:7" outlineLevel="1" x14ac:dyDescent="0.25">
      <c r="A15" s="15" t="s">
        <v>11</v>
      </c>
      <c r="B15" s="15">
        <f>B14*保额</f>
        <v>3391000</v>
      </c>
      <c r="C15" s="15">
        <f>C14*保额</f>
        <v>3641000</v>
      </c>
      <c r="D15" s="15">
        <f>D14*保额</f>
        <v>3896000</v>
      </c>
      <c r="E15" s="15">
        <f>E14*保额</f>
        <v>4163000</v>
      </c>
      <c r="F15" s="15">
        <f>F14*保额</f>
        <v>4466000</v>
      </c>
      <c r="G15" s="1"/>
    </row>
    <row r="16" spans="1:7" outlineLevel="1" x14ac:dyDescent="0.25">
      <c r="A16" s="15" t="s">
        <v>27</v>
      </c>
      <c r="B16" s="15">
        <f>B11+B13-B15</f>
        <v>566013.55037700944</v>
      </c>
      <c r="C16" s="15">
        <f>C11+C13-C15</f>
        <v>856630.80777654424</v>
      </c>
      <c r="D16" s="15">
        <f t="shared" ref="D16:F16" si="5">D11+D13-D15</f>
        <v>886204.42571449839</v>
      </c>
      <c r="E16" s="15">
        <f t="shared" si="5"/>
        <v>631180.33395210002</v>
      </c>
      <c r="F16" s="27">
        <f t="shared" si="5"/>
        <v>42942.307692311704</v>
      </c>
      <c r="G16" s="1"/>
    </row>
    <row r="17" spans="1:7" outlineLevel="1" x14ac:dyDescent="0.25">
      <c r="A17" s="15" t="s">
        <v>28</v>
      </c>
      <c r="B17" s="19">
        <f>B16-B23</f>
        <v>528327.70704008546</v>
      </c>
      <c r="C17" s="19">
        <f>C16-C23</f>
        <v>813796.22865486331</v>
      </c>
      <c r="D17" s="19">
        <f t="shared" ref="D17:F17" si="6">D16-D23</f>
        <v>840659.62166007375</v>
      </c>
      <c r="E17" s="19">
        <f t="shared" si="6"/>
        <v>585521.47362874728</v>
      </c>
      <c r="F17" s="28">
        <f t="shared" si="6"/>
        <v>-4.6566128730773926E-10</v>
      </c>
      <c r="G17" s="1"/>
    </row>
    <row r="18" spans="1:7" outlineLevel="1" x14ac:dyDescent="0.25">
      <c r="A18" s="15" t="s">
        <v>14</v>
      </c>
      <c r="B18" s="15">
        <f>C8</f>
        <v>946449</v>
      </c>
      <c r="C18" s="15">
        <f>D8</f>
        <v>942808</v>
      </c>
      <c r="D18" s="15">
        <f t="shared" ref="D18:F18" si="7">E8</f>
        <v>938912</v>
      </c>
      <c r="E18" s="15">
        <f t="shared" si="7"/>
        <v>934749</v>
      </c>
      <c r="F18" s="15">
        <f t="shared" si="7"/>
        <v>930283</v>
      </c>
      <c r="G18" s="1"/>
    </row>
    <row r="19" spans="1:7" outlineLevel="1" x14ac:dyDescent="0.25">
      <c r="A19" s="15" t="s">
        <v>15</v>
      </c>
      <c r="B19" s="15">
        <f>定价!B22</f>
        <v>0.55822099980039652</v>
      </c>
      <c r="C19" s="15">
        <f>定价!C22</f>
        <v>0.86316220126989096</v>
      </c>
      <c r="D19" s="15">
        <f>定价!D22</f>
        <v>0.89535507231782552</v>
      </c>
      <c r="E19" s="15">
        <f>定价!E22</f>
        <v>0.62639433005945788</v>
      </c>
      <c r="F19" s="15">
        <f>定价!F22</f>
        <v>0</v>
      </c>
      <c r="G19" s="1"/>
    </row>
    <row r="20" spans="1:7" outlineLevel="1" x14ac:dyDescent="0.25">
      <c r="A20" s="15" t="s">
        <v>30</v>
      </c>
      <c r="B20" s="15">
        <f>B17/B18</f>
        <v>0.55822099980039652</v>
      </c>
      <c r="C20" s="15">
        <f t="shared" ref="C20:F20" si="8">C17/C18</f>
        <v>0.86316220126989096</v>
      </c>
      <c r="D20" s="15">
        <f t="shared" si="8"/>
        <v>0.89535507231782507</v>
      </c>
      <c r="E20" s="15">
        <f t="shared" si="8"/>
        <v>0.62639433005945688</v>
      </c>
      <c r="F20" s="15">
        <f t="shared" si="8"/>
        <v>-5.0055874105808584E-16</v>
      </c>
      <c r="G20" s="1"/>
    </row>
    <row r="21" spans="1:7" outlineLevel="1" x14ac:dyDescent="0.25">
      <c r="A21" s="15" t="s">
        <v>25</v>
      </c>
      <c r="B21" s="17">
        <f>(1+B3)</f>
        <v>1.05</v>
      </c>
      <c r="C21" s="17">
        <f>B21*(1+C3)</f>
        <v>1.1025</v>
      </c>
      <c r="D21" s="17">
        <f t="shared" ref="D21:F21" si="9">C21*(1+D3)</f>
        <v>1.1576250000000001</v>
      </c>
      <c r="E21" s="17">
        <f t="shared" si="9"/>
        <v>1.2155062500000002</v>
      </c>
      <c r="F21" s="17">
        <f t="shared" si="9"/>
        <v>1.2762815625000004</v>
      </c>
      <c r="G21" s="1"/>
    </row>
    <row r="22" spans="1:7" outlineLevel="1" x14ac:dyDescent="0.25">
      <c r="A22" s="15" t="s">
        <v>24</v>
      </c>
      <c r="B22" s="15">
        <f>'定价 (2)'!F15/'定价 (3)'!F20</f>
        <v>185296.89859883417</v>
      </c>
      <c r="C22" s="15"/>
      <c r="D22" s="15"/>
      <c r="E22" s="15"/>
      <c r="F22" s="15"/>
      <c r="G22" s="1"/>
    </row>
    <row r="23" spans="1:7" outlineLevel="1" x14ac:dyDescent="0.25">
      <c r="A23" s="15" t="s">
        <v>26</v>
      </c>
      <c r="B23" s="16">
        <f>B42</f>
        <v>37685.843336923979</v>
      </c>
      <c r="C23" s="16">
        <f t="shared" ref="C23:F23" si="10">C42</f>
        <v>42834.57912168093</v>
      </c>
      <c r="D23" s="16">
        <f t="shared" si="10"/>
        <v>45544.804054424632</v>
      </c>
      <c r="E23" s="16">
        <f t="shared" si="10"/>
        <v>45658.860323352739</v>
      </c>
      <c r="F23" s="16">
        <f t="shared" si="10"/>
        <v>42942.30769231217</v>
      </c>
      <c r="G23" s="24" t="s">
        <v>60</v>
      </c>
    </row>
    <row r="25" spans="1:7" x14ac:dyDescent="0.25">
      <c r="A25" t="s">
        <v>48</v>
      </c>
    </row>
    <row r="27" spans="1:7" x14ac:dyDescent="0.25">
      <c r="A27" t="s">
        <v>31</v>
      </c>
    </row>
    <row r="28" spans="1:7" x14ac:dyDescent="0.25">
      <c r="A28" t="s">
        <v>32</v>
      </c>
      <c r="B28">
        <v>0</v>
      </c>
      <c r="C28">
        <f>B17</f>
        <v>528327.70704008546</v>
      </c>
      <c r="D28">
        <f t="shared" ref="D28:G28" si="11">C17</f>
        <v>813796.22865486331</v>
      </c>
      <c r="E28">
        <f t="shared" si="11"/>
        <v>840659.62166007375</v>
      </c>
      <c r="F28">
        <f t="shared" si="11"/>
        <v>585521.47362874728</v>
      </c>
      <c r="G28">
        <f t="shared" si="11"/>
        <v>-4.6566128730773926E-10</v>
      </c>
    </row>
    <row r="29" spans="1:7" x14ac:dyDescent="0.25">
      <c r="A29" t="s">
        <v>33</v>
      </c>
      <c r="B29">
        <v>0</v>
      </c>
      <c r="C29">
        <f>B18*B19</f>
        <v>528327.70704008546</v>
      </c>
      <c r="D29">
        <f t="shared" ref="D29:G29" si="12">C18*C19</f>
        <v>813796.22865486331</v>
      </c>
      <c r="E29">
        <f t="shared" si="12"/>
        <v>840659.62166007422</v>
      </c>
      <c r="F29">
        <f t="shared" si="12"/>
        <v>585521.47362874821</v>
      </c>
      <c r="G29">
        <f t="shared" si="12"/>
        <v>0</v>
      </c>
    </row>
    <row r="30" spans="1:7" x14ac:dyDescent="0.25">
      <c r="A30" t="s">
        <v>34</v>
      </c>
      <c r="B30">
        <f>B28-B29</f>
        <v>0</v>
      </c>
      <c r="C30">
        <f>C28-C29</f>
        <v>0</v>
      </c>
      <c r="D30">
        <f t="shared" ref="D30:G30" si="13">D28-D29</f>
        <v>0</v>
      </c>
      <c r="E30">
        <f t="shared" si="13"/>
        <v>0</v>
      </c>
      <c r="F30">
        <f t="shared" si="13"/>
        <v>-9.3132257461547852E-10</v>
      </c>
      <c r="G30">
        <f t="shared" si="13"/>
        <v>-4.6566128730773926E-10</v>
      </c>
    </row>
    <row r="32" spans="1:7" x14ac:dyDescent="0.25">
      <c r="A32" t="s">
        <v>35</v>
      </c>
    </row>
    <row r="33" spans="1:8" x14ac:dyDescent="0.25">
      <c r="A33" t="s">
        <v>36</v>
      </c>
    </row>
    <row r="34" spans="1:8" x14ac:dyDescent="0.25">
      <c r="A34" t="s">
        <v>38</v>
      </c>
      <c r="B34">
        <f>B9</f>
        <v>3768584.33369239</v>
      </c>
      <c r="C34">
        <f t="shared" ref="C34:F34" si="14">C9</f>
        <v>3755130.2051280518</v>
      </c>
      <c r="D34">
        <f t="shared" si="14"/>
        <v>3740684.1767875166</v>
      </c>
      <c r="E34">
        <f t="shared" si="14"/>
        <v>3725226.4106752602</v>
      </c>
      <c r="F34">
        <f t="shared" si="14"/>
        <v>3708709.2956020255</v>
      </c>
    </row>
    <row r="35" spans="1:8" x14ac:dyDescent="0.25">
      <c r="A35" t="s">
        <v>39</v>
      </c>
      <c r="B35">
        <f>B13</f>
        <v>188429.21668461952</v>
      </c>
      <c r="C35">
        <f t="shared" ref="C35:F35" si="15">C13</f>
        <v>214172.89560840689</v>
      </c>
      <c r="D35">
        <f t="shared" si="15"/>
        <v>227724.02027211897</v>
      </c>
      <c r="E35">
        <f t="shared" si="15"/>
        <v>228294.30161676669</v>
      </c>
      <c r="F35">
        <f t="shared" si="15"/>
        <v>214711.53846153864</v>
      </c>
    </row>
    <row r="36" spans="1:8" x14ac:dyDescent="0.25">
      <c r="A36" t="s">
        <v>42</v>
      </c>
      <c r="B36">
        <f>SUM(B34,B35)</f>
        <v>3957013.5503770094</v>
      </c>
      <c r="C36">
        <f t="shared" ref="C36:F36" si="16">SUM(C34,C35)</f>
        <v>3969303.1007364588</v>
      </c>
      <c r="D36">
        <f t="shared" si="16"/>
        <v>3968408.1970596355</v>
      </c>
      <c r="E36">
        <f t="shared" si="16"/>
        <v>3953520.7122920267</v>
      </c>
      <c r="F36">
        <f t="shared" si="16"/>
        <v>3923420.834063564</v>
      </c>
    </row>
    <row r="37" spans="1:8" x14ac:dyDescent="0.25">
      <c r="A37" t="s">
        <v>37</v>
      </c>
    </row>
    <row r="38" spans="1:8" x14ac:dyDescent="0.25">
      <c r="A38" t="s">
        <v>40</v>
      </c>
      <c r="B38">
        <f>B15</f>
        <v>3391000</v>
      </c>
      <c r="C38">
        <f t="shared" ref="C38:F38" si="17">C15</f>
        <v>3641000</v>
      </c>
      <c r="D38">
        <f t="shared" si="17"/>
        <v>3896000</v>
      </c>
      <c r="E38">
        <f t="shared" si="17"/>
        <v>4163000</v>
      </c>
      <c r="F38">
        <f t="shared" si="17"/>
        <v>4466000</v>
      </c>
    </row>
    <row r="39" spans="1:8" x14ac:dyDescent="0.25">
      <c r="A39" t="s">
        <v>50</v>
      </c>
      <c r="B39">
        <f>C29-B29</f>
        <v>528327.70704008546</v>
      </c>
      <c r="C39">
        <f t="shared" ref="C39:F39" si="18">D29-C29</f>
        <v>285468.52161477786</v>
      </c>
      <c r="D39">
        <f t="shared" si="18"/>
        <v>26863.393005210906</v>
      </c>
      <c r="E39" s="21">
        <f t="shared" si="18"/>
        <v>-255138.14803132601</v>
      </c>
      <c r="F39" s="21">
        <f t="shared" si="18"/>
        <v>-585521.47362874821</v>
      </c>
      <c r="G39" t="s">
        <v>61</v>
      </c>
      <c r="H39" t="s">
        <v>62</v>
      </c>
    </row>
    <row r="40" spans="1:8" x14ac:dyDescent="0.25">
      <c r="A40" t="s">
        <v>43</v>
      </c>
      <c r="B40">
        <f>SUM(B38,B39)</f>
        <v>3919327.7070400855</v>
      </c>
      <c r="C40">
        <f t="shared" ref="C40:F40" si="19">SUM(C38,C39)</f>
        <v>3926468.5216147779</v>
      </c>
      <c r="D40">
        <f t="shared" si="19"/>
        <v>3922863.3930052109</v>
      </c>
      <c r="E40">
        <f t="shared" si="19"/>
        <v>3907861.851968674</v>
      </c>
      <c r="F40">
        <f t="shared" si="19"/>
        <v>3880478.5263712518</v>
      </c>
    </row>
    <row r="41" spans="1:8" x14ac:dyDescent="0.25"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8" x14ac:dyDescent="0.25">
      <c r="A42" t="s">
        <v>44</v>
      </c>
      <c r="B42">
        <f>B36-B40</f>
        <v>37685.843336923979</v>
      </c>
      <c r="C42">
        <f t="shared" ref="C42:F42" si="20">C36-C40</f>
        <v>42834.57912168093</v>
      </c>
      <c r="D42">
        <f t="shared" si="20"/>
        <v>45544.804054424632</v>
      </c>
      <c r="E42">
        <f t="shared" si="20"/>
        <v>45658.860323352739</v>
      </c>
      <c r="F42">
        <f t="shared" si="20"/>
        <v>42942.30769231217</v>
      </c>
    </row>
    <row r="44" spans="1:8" x14ac:dyDescent="0.25">
      <c r="A44" t="s">
        <v>52</v>
      </c>
    </row>
    <row r="45" spans="1:8" x14ac:dyDescent="0.25">
      <c r="A45" t="s">
        <v>53</v>
      </c>
    </row>
    <row r="46" spans="1:8" x14ac:dyDescent="0.25">
      <c r="A46" t="s">
        <v>54</v>
      </c>
    </row>
    <row r="47" spans="1:8" x14ac:dyDescent="0.25">
      <c r="A47" t="s">
        <v>55</v>
      </c>
    </row>
    <row r="48" spans="1:8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62C3-C1F9-49E2-8547-A89BA7942C60}">
  <sheetPr codeName="Sheet8">
    <outlinePr summaryBelow="0" summaryRight="0"/>
  </sheetPr>
  <dimension ref="A1:G45"/>
  <sheetViews>
    <sheetView tabSelected="1" workbookViewId="0">
      <selection activeCell="H5" sqref="H5"/>
    </sheetView>
  </sheetViews>
  <sheetFormatPr defaultRowHeight="13.8" outlineLevelRow="1" x14ac:dyDescent="0.25"/>
  <cols>
    <col min="1" max="1" width="8.6640625" customWidth="1"/>
    <col min="3" max="3" width="12.109375" customWidth="1"/>
    <col min="5" max="5" width="10.109375" customWidth="1"/>
    <col min="6" max="6" width="12.5546875" customWidth="1"/>
  </cols>
  <sheetData>
    <row r="1" spans="1:7" x14ac:dyDescent="0.25">
      <c r="A1" t="s">
        <v>64</v>
      </c>
    </row>
    <row r="2" spans="1:7" outlineLevel="1" x14ac:dyDescent="0.25">
      <c r="A2" s="1" t="s">
        <v>0</v>
      </c>
      <c r="B2" s="14">
        <f>保费</f>
        <v>3.9675991047885852</v>
      </c>
      <c r="C2" t="s">
        <v>74</v>
      </c>
      <c r="D2" t="s">
        <v>77</v>
      </c>
    </row>
    <row r="3" spans="1:7" outlineLevel="1" x14ac:dyDescent="0.25">
      <c r="A3" s="1" t="s">
        <v>12</v>
      </c>
      <c r="B3" s="1">
        <f>保额</f>
        <v>1000</v>
      </c>
      <c r="C3" t="s">
        <v>75</v>
      </c>
    </row>
    <row r="4" spans="1:7" outlineLevel="1" x14ac:dyDescent="0.25">
      <c r="A4" s="1" t="s">
        <v>16</v>
      </c>
      <c r="B4" s="1">
        <f>交费期</f>
        <v>5</v>
      </c>
      <c r="C4" t="s">
        <v>76</v>
      </c>
    </row>
    <row r="5" spans="1:7" outlineLevel="1" x14ac:dyDescent="0.25"/>
    <row r="6" spans="1:7" x14ac:dyDescent="0.25">
      <c r="A6" t="s">
        <v>65</v>
      </c>
    </row>
    <row r="7" spans="1:7" outlineLevel="1" x14ac:dyDescent="0.25">
      <c r="A7" s="1" t="s">
        <v>1</v>
      </c>
      <c r="B7" s="30">
        <v>0.05</v>
      </c>
      <c r="C7" s="30">
        <v>0.05</v>
      </c>
      <c r="D7" s="30">
        <v>0.05</v>
      </c>
      <c r="E7" s="30">
        <v>0.05</v>
      </c>
      <c r="F7" s="30">
        <v>0.05</v>
      </c>
    </row>
    <row r="8" spans="1:7" outlineLevel="1" x14ac:dyDescent="0.25">
      <c r="A8" s="24" t="s">
        <v>66</v>
      </c>
      <c r="B8" s="31">
        <v>949840</v>
      </c>
      <c r="C8" s="31">
        <v>946449</v>
      </c>
      <c r="D8" s="31">
        <v>942808</v>
      </c>
      <c r="E8" s="31">
        <v>938912</v>
      </c>
      <c r="F8" s="31">
        <v>934749</v>
      </c>
      <c r="G8" s="1">
        <v>930283</v>
      </c>
    </row>
    <row r="9" spans="1:7" outlineLevel="1" x14ac:dyDescent="0.25"/>
    <row r="10" spans="1:7" x14ac:dyDescent="0.25">
      <c r="A10" t="s">
        <v>46</v>
      </c>
    </row>
    <row r="11" spans="1:7" outlineLevel="1" x14ac:dyDescent="0.25">
      <c r="A11" s="15" t="s">
        <v>2</v>
      </c>
      <c r="B11" s="15">
        <f t="shared" ref="B11:G11" si="0">B8</f>
        <v>949840</v>
      </c>
      <c r="C11" s="15">
        <f t="shared" si="0"/>
        <v>946449</v>
      </c>
      <c r="D11" s="15">
        <f t="shared" si="0"/>
        <v>942808</v>
      </c>
      <c r="E11" s="15">
        <f t="shared" si="0"/>
        <v>938912</v>
      </c>
      <c r="F11" s="15">
        <f t="shared" si="0"/>
        <v>934749</v>
      </c>
      <c r="G11" s="15">
        <f t="shared" si="0"/>
        <v>930283</v>
      </c>
    </row>
    <row r="12" spans="1:7" outlineLevel="1" x14ac:dyDescent="0.25">
      <c r="A12" s="15" t="s">
        <v>5</v>
      </c>
      <c r="B12" s="15">
        <f>IF(B10&lt;=交费期,B11*保费,0)</f>
        <v>3768584.33369239</v>
      </c>
      <c r="C12" s="15">
        <f>IF(C10&lt;=交费期,C11*保费,0)</f>
        <v>3755130.2051280518</v>
      </c>
      <c r="D12" s="15">
        <f>IF(D10&lt;=交费期,D11*保费,0)</f>
        <v>3740684.1767875166</v>
      </c>
      <c r="E12" s="15">
        <f>IF(E10&lt;=交费期,E11*保费,0)</f>
        <v>3725226.4106752602</v>
      </c>
      <c r="F12" s="15">
        <f>IF(F10&lt;=交费期,F11*保费,0)</f>
        <v>3708709.2956020255</v>
      </c>
      <c r="G12" s="1"/>
    </row>
    <row r="13" spans="1:7" outlineLevel="1" x14ac:dyDescent="0.25">
      <c r="A13" s="15" t="s">
        <v>6</v>
      </c>
      <c r="B13" s="15">
        <v>0</v>
      </c>
      <c r="C13" s="19">
        <f>B20</f>
        <v>528327.70704008546</v>
      </c>
      <c r="D13" s="19">
        <f t="shared" ref="D13:F13" si="1">C20</f>
        <v>813796.22865486331</v>
      </c>
      <c r="E13" s="19">
        <f t="shared" si="1"/>
        <v>840659.62166007375</v>
      </c>
      <c r="F13" s="19">
        <f t="shared" si="1"/>
        <v>585521.47362874728</v>
      </c>
      <c r="G13" s="1"/>
    </row>
    <row r="14" spans="1:7" outlineLevel="1" x14ac:dyDescent="0.25">
      <c r="A14" s="15" t="s">
        <v>7</v>
      </c>
      <c r="B14" s="15">
        <f>B13+B12</f>
        <v>3768584.33369239</v>
      </c>
      <c r="C14" s="15">
        <f>C13+C12</f>
        <v>4283457.9121681377</v>
      </c>
      <c r="D14" s="15">
        <f t="shared" ref="D14:F14" si="2">D13+D12</f>
        <v>4554480.4054423794</v>
      </c>
      <c r="E14" s="15">
        <f t="shared" si="2"/>
        <v>4565886.0323353335</v>
      </c>
      <c r="F14" s="15">
        <f t="shared" si="2"/>
        <v>4294230.7692307727</v>
      </c>
      <c r="G14" s="1"/>
    </row>
    <row r="15" spans="1:7" outlineLevel="1" x14ac:dyDescent="0.25">
      <c r="A15" s="15" t="s">
        <v>8</v>
      </c>
      <c r="B15" s="20">
        <f>B7</f>
        <v>0.05</v>
      </c>
      <c r="C15" s="20">
        <f>C7</f>
        <v>0.05</v>
      </c>
      <c r="D15" s="20">
        <f>D7</f>
        <v>0.05</v>
      </c>
      <c r="E15" s="20">
        <f>E7</f>
        <v>0.05</v>
      </c>
      <c r="F15" s="20">
        <f>F7</f>
        <v>0.05</v>
      </c>
      <c r="G15" s="1"/>
    </row>
    <row r="16" spans="1:7" outlineLevel="1" x14ac:dyDescent="0.25">
      <c r="A16" s="15" t="s">
        <v>9</v>
      </c>
      <c r="B16" s="15">
        <f>B14*B15</f>
        <v>188429.21668461952</v>
      </c>
      <c r="C16" s="15">
        <f>C14*C15</f>
        <v>214172.89560840689</v>
      </c>
      <c r="D16" s="15">
        <f t="shared" ref="D16:F16" si="3">D14*D15</f>
        <v>227724.02027211897</v>
      </c>
      <c r="E16" s="15">
        <f t="shared" si="3"/>
        <v>228294.30161676669</v>
      </c>
      <c r="F16" s="15">
        <f t="shared" si="3"/>
        <v>214711.53846153864</v>
      </c>
      <c r="G16" s="1"/>
    </row>
    <row r="17" spans="1:7" outlineLevel="1" x14ac:dyDescent="0.25">
      <c r="A17" s="15" t="s">
        <v>10</v>
      </c>
      <c r="B17" s="15">
        <f>B11-C11</f>
        <v>3391</v>
      </c>
      <c r="C17" s="15">
        <f>C11-D11</f>
        <v>3641</v>
      </c>
      <c r="D17" s="15">
        <f t="shared" ref="D17:F17" si="4">D11-E11</f>
        <v>3896</v>
      </c>
      <c r="E17" s="15">
        <f t="shared" si="4"/>
        <v>4163</v>
      </c>
      <c r="F17" s="15">
        <f t="shared" si="4"/>
        <v>4466</v>
      </c>
      <c r="G17" s="1"/>
    </row>
    <row r="18" spans="1:7" outlineLevel="1" x14ac:dyDescent="0.25">
      <c r="A18" s="15" t="s">
        <v>11</v>
      </c>
      <c r="B18" s="15">
        <f>B17*保额</f>
        <v>3391000</v>
      </c>
      <c r="C18" s="15">
        <f>C17*保额</f>
        <v>3641000</v>
      </c>
      <c r="D18" s="15">
        <f>D17*保额</f>
        <v>3896000</v>
      </c>
      <c r="E18" s="15">
        <f>E17*保额</f>
        <v>4163000</v>
      </c>
      <c r="F18" s="15">
        <f>F17*保额</f>
        <v>4466000</v>
      </c>
      <c r="G18" s="1"/>
    </row>
    <row r="19" spans="1:7" outlineLevel="1" x14ac:dyDescent="0.25">
      <c r="A19" s="15" t="s">
        <v>27</v>
      </c>
      <c r="B19" s="15">
        <f>B14+B16-B18</f>
        <v>566013.55037700944</v>
      </c>
      <c r="C19" s="15">
        <f>C14+C16-C18</f>
        <v>856630.80777654424</v>
      </c>
      <c r="D19" s="15">
        <f t="shared" ref="D19:F19" si="5">D14+D16-D18</f>
        <v>886204.42571449839</v>
      </c>
      <c r="E19" s="15">
        <f t="shared" si="5"/>
        <v>631180.33395210002</v>
      </c>
      <c r="F19" s="18">
        <f t="shared" si="5"/>
        <v>42942.307692311704</v>
      </c>
      <c r="G19" s="1"/>
    </row>
    <row r="20" spans="1:7" outlineLevel="1" x14ac:dyDescent="0.25">
      <c r="A20" s="15" t="s">
        <v>28</v>
      </c>
      <c r="B20" s="19">
        <f>B19-B26</f>
        <v>528327.70704008546</v>
      </c>
      <c r="C20" s="19">
        <f>C19-C26</f>
        <v>813796.22865486331</v>
      </c>
      <c r="D20" s="19">
        <f t="shared" ref="D20:F20" si="6">D19-D26</f>
        <v>840659.62166007375</v>
      </c>
      <c r="E20" s="19">
        <f t="shared" si="6"/>
        <v>585521.47362874728</v>
      </c>
      <c r="F20" s="19">
        <f t="shared" si="6"/>
        <v>-4.6566128730773926E-10</v>
      </c>
      <c r="G20" s="1"/>
    </row>
    <row r="21" spans="1:7" outlineLevel="1" x14ac:dyDescent="0.25">
      <c r="A21" s="15" t="s">
        <v>14</v>
      </c>
      <c r="B21" s="15">
        <f>C11</f>
        <v>946449</v>
      </c>
      <c r="C21" s="15">
        <f>D11</f>
        <v>942808</v>
      </c>
      <c r="D21" s="15">
        <f t="shared" ref="D21:F21" si="7">E11</f>
        <v>938912</v>
      </c>
      <c r="E21" s="15">
        <f t="shared" si="7"/>
        <v>934749</v>
      </c>
      <c r="F21" s="15">
        <f t="shared" si="7"/>
        <v>930283</v>
      </c>
      <c r="G21" s="1"/>
    </row>
    <row r="22" spans="1:7" outlineLevel="1" x14ac:dyDescent="0.25">
      <c r="A22" s="15" t="s">
        <v>15</v>
      </c>
      <c r="B22" s="15">
        <f>定价!B22</f>
        <v>0.55822099980039652</v>
      </c>
      <c r="C22" s="15">
        <f>定价!C22</f>
        <v>0.86316220126989096</v>
      </c>
      <c r="D22" s="15">
        <f>定价!D22</f>
        <v>0.89535507231782552</v>
      </c>
      <c r="E22" s="15">
        <f>定价!E22</f>
        <v>0.62639433005945788</v>
      </c>
      <c r="F22" s="15">
        <f>定价!F22</f>
        <v>0</v>
      </c>
      <c r="G22" s="1"/>
    </row>
    <row r="23" spans="1:7" outlineLevel="1" x14ac:dyDescent="0.25">
      <c r="A23" s="15" t="s">
        <v>30</v>
      </c>
      <c r="B23" s="15">
        <f>B20/B21</f>
        <v>0.55822099980039652</v>
      </c>
      <c r="C23" s="15">
        <f t="shared" ref="C23:F23" si="8">C20/C21</f>
        <v>0.86316220126989096</v>
      </c>
      <c r="D23" s="15">
        <f t="shared" si="8"/>
        <v>0.89535507231782507</v>
      </c>
      <c r="E23" s="15">
        <f t="shared" si="8"/>
        <v>0.62639433005945688</v>
      </c>
      <c r="F23" s="15">
        <f t="shared" si="8"/>
        <v>-5.0055874105808584E-16</v>
      </c>
      <c r="G23" s="1"/>
    </row>
    <row r="24" spans="1:7" outlineLevel="1" x14ac:dyDescent="0.25">
      <c r="A24" s="15" t="s">
        <v>25</v>
      </c>
      <c r="B24" s="17">
        <f>(1+B7)</f>
        <v>1.05</v>
      </c>
      <c r="C24" s="17">
        <f>B24*(1+C7)</f>
        <v>1.1025</v>
      </c>
      <c r="D24" s="17">
        <f>C24*(1+D7)</f>
        <v>1.1576250000000001</v>
      </c>
      <c r="E24" s="17">
        <f>D24*(1+E7)</f>
        <v>1.2155062500000002</v>
      </c>
      <c r="F24" s="17">
        <f>E24*(1+F7)</f>
        <v>1.2762815625000004</v>
      </c>
      <c r="G24" s="1"/>
    </row>
    <row r="25" spans="1:7" outlineLevel="1" x14ac:dyDescent="0.25">
      <c r="A25" s="15" t="s">
        <v>24</v>
      </c>
      <c r="B25" s="15">
        <f>'定价 (2)'!F15/F24</f>
        <v>185296.89859883417</v>
      </c>
      <c r="C25" s="15"/>
      <c r="D25" s="15"/>
      <c r="E25" s="15"/>
      <c r="F25" s="15"/>
      <c r="G25" s="1"/>
    </row>
    <row r="26" spans="1:7" outlineLevel="1" x14ac:dyDescent="0.25">
      <c r="A26" s="15" t="s">
        <v>26</v>
      </c>
      <c r="B26" s="15">
        <f>B44</f>
        <v>37685.843336923979</v>
      </c>
      <c r="C26" s="15">
        <f t="shared" ref="C26:F26" si="9">C44</f>
        <v>42834.57912168093</v>
      </c>
      <c r="D26" s="15">
        <f t="shared" si="9"/>
        <v>45544.804054424632</v>
      </c>
      <c r="E26" s="15">
        <f t="shared" si="9"/>
        <v>45658.860323352739</v>
      </c>
      <c r="F26" s="15">
        <f t="shared" si="9"/>
        <v>42942.30769231217</v>
      </c>
      <c r="G26" s="1"/>
    </row>
    <row r="27" spans="1:7" outlineLevel="1" x14ac:dyDescent="0.25">
      <c r="B27" s="29">
        <f>B26/B16</f>
        <v>0.2000000000000004</v>
      </c>
      <c r="C27" s="29">
        <f t="shared" ref="C27:F27" si="10">C26/C16</f>
        <v>0.1999999999999979</v>
      </c>
      <c r="D27" s="29">
        <f t="shared" si="10"/>
        <v>0.20000000000000367</v>
      </c>
      <c r="E27" s="29">
        <f t="shared" si="10"/>
        <v>0.19999999999999737</v>
      </c>
      <c r="F27" s="29">
        <f t="shared" si="10"/>
        <v>0.20000000000002069</v>
      </c>
    </row>
    <row r="28" spans="1:7" x14ac:dyDescent="0.25">
      <c r="A28" t="s">
        <v>48</v>
      </c>
    </row>
    <row r="29" spans="1:7" outlineLevel="1" x14ac:dyDescent="0.25">
      <c r="A29" t="s">
        <v>68</v>
      </c>
    </row>
    <row r="30" spans="1:7" outlineLevel="1" x14ac:dyDescent="0.25">
      <c r="A30" t="s">
        <v>32</v>
      </c>
      <c r="B30">
        <v>0</v>
      </c>
      <c r="C30">
        <f>B20</f>
        <v>528327.70704008546</v>
      </c>
      <c r="D30">
        <f t="shared" ref="D30:F30" si="11">C20</f>
        <v>813796.22865486331</v>
      </c>
      <c r="E30">
        <f t="shared" si="11"/>
        <v>840659.62166007375</v>
      </c>
      <c r="F30">
        <f t="shared" si="11"/>
        <v>585521.47362874728</v>
      </c>
      <c r="G30">
        <v>0</v>
      </c>
    </row>
    <row r="31" spans="1:7" outlineLevel="1" x14ac:dyDescent="0.25">
      <c r="A31" t="s">
        <v>33</v>
      </c>
      <c r="B31">
        <v>0</v>
      </c>
      <c r="C31">
        <f>B21*B22</f>
        <v>528327.70704008546</v>
      </c>
      <c r="D31">
        <f t="shared" ref="D31:F31" si="12">C21*C22</f>
        <v>813796.22865486331</v>
      </c>
      <c r="E31">
        <f t="shared" si="12"/>
        <v>840659.62166007422</v>
      </c>
      <c r="F31">
        <f t="shared" si="12"/>
        <v>585521.47362874821</v>
      </c>
      <c r="G31">
        <v>0</v>
      </c>
    </row>
    <row r="32" spans="1:7" outlineLevel="1" x14ac:dyDescent="0.25">
      <c r="A32" t="s">
        <v>67</v>
      </c>
      <c r="B32">
        <f>B30-B31</f>
        <v>0</v>
      </c>
      <c r="C32">
        <f>C30-C31</f>
        <v>0</v>
      </c>
      <c r="D32">
        <f t="shared" ref="D32:G32" si="13">D30-D31</f>
        <v>0</v>
      </c>
      <c r="E32">
        <f t="shared" si="13"/>
        <v>0</v>
      </c>
      <c r="F32">
        <f t="shared" si="13"/>
        <v>-9.3132257461547852E-10</v>
      </c>
      <c r="G32">
        <f t="shared" si="13"/>
        <v>0</v>
      </c>
    </row>
    <row r="33" spans="1:6" outlineLevel="1" x14ac:dyDescent="0.25"/>
    <row r="34" spans="1:6" outlineLevel="1" x14ac:dyDescent="0.25">
      <c r="A34" t="s">
        <v>35</v>
      </c>
    </row>
    <row r="35" spans="1:6" outlineLevel="1" x14ac:dyDescent="0.25">
      <c r="A35" t="s">
        <v>36</v>
      </c>
    </row>
    <row r="36" spans="1:6" outlineLevel="1" x14ac:dyDescent="0.25">
      <c r="A36" t="s">
        <v>38</v>
      </c>
      <c r="B36">
        <f>B12</f>
        <v>3768584.33369239</v>
      </c>
      <c r="C36">
        <f t="shared" ref="C36:F36" si="14">C12</f>
        <v>3755130.2051280518</v>
      </c>
      <c r="D36">
        <f t="shared" si="14"/>
        <v>3740684.1767875166</v>
      </c>
      <c r="E36">
        <f t="shared" si="14"/>
        <v>3725226.4106752602</v>
      </c>
      <c r="F36">
        <f t="shared" si="14"/>
        <v>3708709.2956020255</v>
      </c>
    </row>
    <row r="37" spans="1:6" outlineLevel="1" x14ac:dyDescent="0.25">
      <c r="A37" t="s">
        <v>39</v>
      </c>
      <c r="B37">
        <f>B16</f>
        <v>188429.21668461952</v>
      </c>
      <c r="C37">
        <f t="shared" ref="C37:F37" si="15">C16</f>
        <v>214172.89560840689</v>
      </c>
      <c r="D37">
        <f t="shared" si="15"/>
        <v>227724.02027211897</v>
      </c>
      <c r="E37">
        <f t="shared" si="15"/>
        <v>228294.30161676669</v>
      </c>
      <c r="F37">
        <f t="shared" si="15"/>
        <v>214711.53846153864</v>
      </c>
    </row>
    <row r="38" spans="1:6" outlineLevel="1" x14ac:dyDescent="0.25">
      <c r="A38" t="s">
        <v>42</v>
      </c>
      <c r="B38">
        <f>SUM(B36,B37)</f>
        <v>3957013.5503770094</v>
      </c>
      <c r="C38">
        <f t="shared" ref="C38:F38" si="16">SUM(C36,C37)</f>
        <v>3969303.1007364588</v>
      </c>
      <c r="D38">
        <f t="shared" si="16"/>
        <v>3968408.1970596355</v>
      </c>
      <c r="E38">
        <f t="shared" si="16"/>
        <v>3953520.7122920267</v>
      </c>
      <c r="F38">
        <f t="shared" si="16"/>
        <v>3923420.834063564</v>
      </c>
    </row>
    <row r="39" spans="1:6" outlineLevel="1" x14ac:dyDescent="0.25">
      <c r="A39" t="s">
        <v>37</v>
      </c>
    </row>
    <row r="40" spans="1:6" outlineLevel="1" x14ac:dyDescent="0.25">
      <c r="A40" t="s">
        <v>40</v>
      </c>
      <c r="B40">
        <f>B18</f>
        <v>3391000</v>
      </c>
      <c r="C40">
        <f t="shared" ref="C40:F40" si="17">C18</f>
        <v>3641000</v>
      </c>
      <c r="D40">
        <f t="shared" si="17"/>
        <v>3896000</v>
      </c>
      <c r="E40">
        <f t="shared" si="17"/>
        <v>4163000</v>
      </c>
      <c r="F40">
        <f t="shared" si="17"/>
        <v>4466000</v>
      </c>
    </row>
    <row r="41" spans="1:6" outlineLevel="1" x14ac:dyDescent="0.25">
      <c r="A41" t="s">
        <v>41</v>
      </c>
      <c r="B41">
        <f>C31-B31</f>
        <v>528327.70704008546</v>
      </c>
      <c r="C41">
        <f t="shared" ref="C41:F41" si="18">D31-C31</f>
        <v>285468.52161477786</v>
      </c>
      <c r="D41">
        <f t="shared" si="18"/>
        <v>26863.393005210906</v>
      </c>
      <c r="E41" s="21">
        <f t="shared" si="18"/>
        <v>-255138.14803132601</v>
      </c>
      <c r="F41" s="21">
        <f t="shared" si="18"/>
        <v>-585521.47362874821</v>
      </c>
    </row>
    <row r="42" spans="1:6" outlineLevel="1" x14ac:dyDescent="0.25">
      <c r="A42" t="s">
        <v>43</v>
      </c>
      <c r="B42">
        <f>SUM(B40,B41)</f>
        <v>3919327.7070400855</v>
      </c>
      <c r="C42">
        <f t="shared" ref="C42:F42" si="19">SUM(C40,C41)</f>
        <v>3926468.5216147779</v>
      </c>
      <c r="D42">
        <f t="shared" si="19"/>
        <v>3922863.3930052109</v>
      </c>
      <c r="E42">
        <f t="shared" si="19"/>
        <v>3907861.851968674</v>
      </c>
      <c r="F42">
        <f t="shared" si="19"/>
        <v>3880478.5263712518</v>
      </c>
    </row>
    <row r="43" spans="1:6" outlineLevel="1" x14ac:dyDescent="0.25"/>
    <row r="44" spans="1:6" outlineLevel="1" x14ac:dyDescent="0.25">
      <c r="A44" t="s">
        <v>44</v>
      </c>
      <c r="B44">
        <f>B38-B42</f>
        <v>37685.843336923979</v>
      </c>
      <c r="C44">
        <f t="shared" ref="C44:F44" si="20">C38-C42</f>
        <v>42834.57912168093</v>
      </c>
      <c r="D44">
        <f t="shared" si="20"/>
        <v>45544.804054424632</v>
      </c>
      <c r="E44">
        <f t="shared" si="20"/>
        <v>45658.860323352739</v>
      </c>
      <c r="F44">
        <f t="shared" si="20"/>
        <v>42942.30769231217</v>
      </c>
    </row>
    <row r="45" spans="1:6" outlineLevel="1" x14ac:dyDescent="0.25"/>
  </sheetData>
  <sheetProtection selectLockedCells="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5</vt:i4>
      </vt:variant>
    </vt:vector>
  </HeadingPairs>
  <TitlesOfParts>
    <vt:vector size="13" baseType="lpstr">
      <vt:lpstr>定价</vt:lpstr>
      <vt:lpstr>保险期间可变</vt:lpstr>
      <vt:lpstr>定价 (2)</vt:lpstr>
      <vt:lpstr>定价 (3)</vt:lpstr>
      <vt:lpstr>递推财务报表V1</vt:lpstr>
      <vt:lpstr>递推财务报表V2</vt:lpstr>
      <vt:lpstr>预测财务报表</vt:lpstr>
      <vt:lpstr>整合预测</vt:lpstr>
      <vt:lpstr>保额</vt:lpstr>
      <vt:lpstr>保费</vt:lpstr>
      <vt:lpstr>保险期间</vt:lpstr>
      <vt:lpstr>交费期</vt:lpstr>
      <vt:lpstr>利率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</dc:creator>
  <cp:lastModifiedBy>hxy</cp:lastModifiedBy>
  <dcterms:created xsi:type="dcterms:W3CDTF">2017-09-21T02:25:14Z</dcterms:created>
  <dcterms:modified xsi:type="dcterms:W3CDTF">2017-11-09T06:26:30Z</dcterms:modified>
</cp:coreProperties>
</file>