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精算建模2017课程\IFRS17\"/>
    </mc:Choice>
  </mc:AlternateContent>
  <xr:revisionPtr revIDLastSave="0" documentId="13_ncr:1_{1B0423A9-54BC-4784-8D48-59FA5166F826}" xr6:coauthVersionLast="44" xr6:coauthVersionMax="44" xr10:uidLastSave="{00000000-0000-0000-0000-000000000000}"/>
  <bookViews>
    <workbookView xWindow="-120" yWindow="-120" windowWidth="20730" windowHeight="11160" activeTab="2" xr2:uid="{3E6FE73A-75BB-4F9E-8746-F905323DE367}"/>
  </bookViews>
  <sheets>
    <sheet name="说明" sheetId="2" r:id="rId1"/>
    <sheet name="例2A的利源分析" sheetId="5" r:id="rId2"/>
    <sheet name="例B-亏损保单组"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8" i="3" l="1"/>
  <c r="E88" i="3" s="1"/>
  <c r="C87" i="3"/>
  <c r="E86" i="3"/>
  <c r="E99" i="3" s="1"/>
  <c r="B79" i="3"/>
  <c r="E79" i="3" s="1"/>
  <c r="B78" i="3"/>
  <c r="B77" i="3"/>
  <c r="D70" i="3"/>
  <c r="C67" i="3"/>
  <c r="C64" i="3"/>
  <c r="C93" i="3" s="1"/>
  <c r="B62" i="3"/>
  <c r="C63" i="3" s="1"/>
  <c r="B53" i="3"/>
  <c r="E53" i="3" s="1"/>
  <c r="E48" i="3"/>
  <c r="B38" i="3"/>
  <c r="B50" i="3" s="1"/>
  <c r="E50" i="3" s="1"/>
  <c r="B32" i="3"/>
  <c r="C33" i="3" s="1"/>
  <c r="B31" i="3"/>
  <c r="B41" i="3" s="1"/>
  <c r="B20" i="3"/>
  <c r="C20" i="3" s="1"/>
  <c r="C17" i="3"/>
  <c r="B17" i="3"/>
  <c r="B8" i="3"/>
  <c r="C13" i="3" s="1"/>
  <c r="D13" i="3" l="1"/>
  <c r="E13" i="3" s="1"/>
  <c r="D68" i="3"/>
  <c r="D69" i="3" s="1"/>
  <c r="D71" i="3" s="1"/>
  <c r="D63" i="3"/>
  <c r="E63" i="3" s="1"/>
  <c r="D93" i="3"/>
  <c r="B70" i="3"/>
  <c r="C49" i="3"/>
  <c r="D33" i="3"/>
  <c r="E33" i="3" s="1"/>
  <c r="B67" i="3"/>
  <c r="B61" i="3"/>
  <c r="C31" i="3"/>
  <c r="B14" i="3" l="1"/>
  <c r="B18" i="3" s="1"/>
  <c r="B19" i="3" s="1"/>
  <c r="B21" i="3" s="1"/>
  <c r="B22" i="3" s="1"/>
  <c r="B39" i="3"/>
  <c r="B51" i="3" s="1"/>
  <c r="E39" i="3"/>
  <c r="E40" i="3" s="1"/>
  <c r="D39" i="3"/>
  <c r="D40" i="3" s="1"/>
  <c r="C61" i="3"/>
  <c r="C41" i="3"/>
  <c r="D31" i="3"/>
  <c r="E93" i="3"/>
  <c r="C39" i="3"/>
  <c r="C18" i="3" l="1"/>
  <c r="C19" i="3" s="1"/>
  <c r="C21" i="3" s="1"/>
  <c r="B40" i="3"/>
  <c r="B69" i="3" s="1"/>
  <c r="B68" i="3"/>
  <c r="C40" i="3"/>
  <c r="C69" i="3" s="1"/>
  <c r="B75" i="3" s="1"/>
  <c r="C68" i="3"/>
  <c r="C52" i="3"/>
  <c r="C70" i="3"/>
  <c r="C22" i="3"/>
  <c r="B23" i="3"/>
  <c r="B42" i="3"/>
  <c r="D41" i="3"/>
  <c r="E31" i="3"/>
  <c r="E41" i="3" s="1"/>
  <c r="E42" i="3" s="1"/>
  <c r="C42" i="3" l="1"/>
  <c r="C71" i="3" s="1"/>
  <c r="B49" i="3"/>
  <c r="C23" i="3"/>
  <c r="D42" i="3"/>
  <c r="C78" i="3"/>
  <c r="C54" i="3"/>
  <c r="B43" i="3"/>
  <c r="B71" i="3"/>
  <c r="B54" i="3"/>
  <c r="B76" i="3"/>
  <c r="C77" i="3" l="1"/>
  <c r="B80" i="3"/>
  <c r="D49" i="3"/>
  <c r="B44" i="3"/>
  <c r="B84" i="3" l="1"/>
  <c r="C80" i="3"/>
  <c r="C84" i="3" s="1"/>
  <c r="C89" i="3" s="1"/>
  <c r="D51" i="3"/>
  <c r="E51" i="3" s="1"/>
  <c r="C100" i="3" s="1"/>
  <c r="E49" i="3"/>
  <c r="C99" i="3" s="1"/>
  <c r="D52" i="3" l="1"/>
  <c r="E52" i="3" s="1"/>
  <c r="C98" i="3" s="1"/>
  <c r="C101" i="3" s="1"/>
  <c r="B85" i="3"/>
  <c r="B89" i="3" s="1"/>
  <c r="D54" i="3" l="1"/>
  <c r="D75" i="3" s="1"/>
  <c r="D76" i="3" s="1"/>
  <c r="E76" i="3" s="1"/>
  <c r="D100" i="3" s="1"/>
  <c r="E54" i="3"/>
  <c r="C94" i="3" s="1"/>
  <c r="C95" i="3" s="1"/>
  <c r="E75" i="3" l="1"/>
  <c r="D77" i="3"/>
  <c r="E77" i="3" s="1"/>
  <c r="D99" i="3" s="1"/>
  <c r="F99" i="3" s="1"/>
  <c r="D78" i="3" l="1"/>
  <c r="E78" i="3" s="1"/>
  <c r="D98" i="3" s="1"/>
  <c r="D101" i="3" s="1"/>
  <c r="D80" i="3" l="1"/>
  <c r="D84" i="3" s="1"/>
  <c r="E80" i="3"/>
  <c r="D94" i="3" s="1"/>
  <c r="D95" i="3" s="1"/>
  <c r="D85" i="3"/>
  <c r="E85" i="3" s="1"/>
  <c r="E100" i="3" s="1"/>
  <c r="E84" i="3" l="1"/>
  <c r="F100" i="3"/>
  <c r="D87" i="3"/>
  <c r="E87" i="3" s="1"/>
  <c r="E98" i="3" s="1"/>
  <c r="F98" i="3" l="1"/>
  <c r="F101" i="3" s="1"/>
  <c r="E101" i="3"/>
  <c r="D89" i="3"/>
  <c r="E89" i="3" s="1"/>
  <c r="E94" i="3" s="1"/>
  <c r="E9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hxy</author>
  </authors>
  <commentList>
    <comment ref="D5" authorId="0" shapeId="0" xr:uid="{57B36D4F-63A2-4410-A5B6-26DFBA096D06}">
      <text>
        <r>
          <rPr>
            <sz val="9"/>
            <color indexed="81"/>
            <rFont val="宋体"/>
            <family val="3"/>
            <charset val="134"/>
          </rPr>
          <t>根据第44段之C款，CSM吸收波动的机制是首先吸收修订未来预期值造成的变动。这相当于在当期确认一部分未来预期变动造成的损益？本质上这个67和前面的173是独立分配的，都会改变当期报告利润。</t>
        </r>
      </text>
    </comment>
    <comment ref="A6" authorId="0" shapeId="0" xr:uid="{3860BC3A-CEAA-4717-9055-CC9EDE4FB3D7}">
      <text>
        <r>
          <rPr>
            <b/>
            <sz val="9"/>
            <color indexed="81"/>
            <rFont val="宋体"/>
            <family val="3"/>
            <charset val="134"/>
          </rPr>
          <t>CSM对未来的乐观预期会部分在当期释放，所以在计算次序上要把与未来服务相关的变动排在前头。</t>
        </r>
        <r>
          <rPr>
            <sz val="9"/>
            <color indexed="81"/>
            <rFont val="宋体"/>
            <family val="3"/>
            <charset val="134"/>
          </rPr>
          <t xml:space="preserve">
</t>
        </r>
      </text>
    </comment>
    <comment ref="D6" authorId="0" shapeId="0" xr:uid="{0C8D9DE5-8937-43AB-8A7A-6826A40C854E}">
      <text>
        <r>
          <rPr>
            <sz val="9"/>
            <color indexed="81"/>
            <rFont val="宋体"/>
            <family val="3"/>
            <charset val="134"/>
          </rPr>
          <t xml:space="preserve">仍然依据第44段之C款，在当期损益中确认一部分？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hxy</author>
  </authors>
  <commentList>
    <comment ref="A6" authorId="0" shapeId="0" xr:uid="{C8490D50-F944-4EE8-A70C-8BA309CF067D}">
      <text>
        <r>
          <rPr>
            <b/>
            <sz val="9"/>
            <color indexed="81"/>
            <rFont val="宋体"/>
            <family val="3"/>
            <charset val="134"/>
          </rPr>
          <t>The entity expects to receive premiums of CU900 immediately after initial recognition</t>
        </r>
      </text>
    </comment>
    <comment ref="C16" authorId="0" shapeId="0" xr:uid="{8E10950A-2B5B-4ACF-883C-7BB02840B7F6}">
      <text>
        <r>
          <rPr>
            <b/>
            <sz val="9"/>
            <color indexed="81"/>
            <rFont val="宋体"/>
            <family val="3"/>
            <charset val="134"/>
          </rPr>
          <t xml:space="preserve">严格说来，是收到保费之后，支付费用之前。和首次确认的计算时间相同，都是0时刻。
</t>
        </r>
        <r>
          <rPr>
            <sz val="9"/>
            <color indexed="81"/>
            <rFont val="宋体"/>
            <family val="3"/>
            <charset val="134"/>
          </rPr>
          <t xml:space="preserve">
</t>
        </r>
      </text>
    </comment>
    <comment ref="C23" authorId="0" shapeId="0" xr:uid="{CB2EB931-45A3-4E50-BF78-41628DFBA17F}">
      <text>
        <r>
          <rPr>
            <b/>
            <sz val="9"/>
            <color indexed="81"/>
            <rFont val="宋体"/>
            <family val="3"/>
            <charset val="134"/>
          </rPr>
          <t>按约定的符号，最后结果为正号，就是负债。</t>
        </r>
        <r>
          <rPr>
            <sz val="9"/>
            <color indexed="81"/>
            <rFont val="宋体"/>
            <family val="3"/>
            <charset val="134"/>
          </rPr>
          <t xml:space="preserve">
</t>
        </r>
      </text>
    </comment>
    <comment ref="A34" authorId="0" shapeId="0" xr:uid="{6DA11A2A-CA8A-4CB2-A673-C801E2EC66E1}">
      <text>
        <r>
          <rPr>
            <b/>
            <sz val="9"/>
            <color indexed="81"/>
            <rFont val="宋体"/>
            <family val="3"/>
            <charset val="134"/>
          </rPr>
          <t>hxy:</t>
        </r>
        <r>
          <rPr>
            <sz val="9"/>
            <color indexed="81"/>
            <rFont val="宋体"/>
            <family val="3"/>
            <charset val="134"/>
          </rPr>
          <t xml:space="preserve">
IE14(d) the expenses are expected to be paid immediately after they are incurred at the end of each year.</t>
        </r>
      </text>
    </comment>
    <comment ref="A50" authorId="0" shapeId="0" xr:uid="{0AC848E3-4CAF-4752-95AA-297A954F3D10}">
      <text>
        <r>
          <rPr>
            <b/>
            <sz val="9"/>
            <color indexed="81"/>
            <rFont val="宋体"/>
            <family val="3"/>
            <charset val="134"/>
          </rPr>
          <t>hxy:</t>
        </r>
        <r>
          <rPr>
            <sz val="9"/>
            <color indexed="81"/>
            <rFont val="宋体"/>
            <family val="3"/>
            <charset val="134"/>
          </rPr>
          <t xml:space="preserve">
计量的负债的时候，将保费收入全部作为负债的加项，然后进行流量调整？</t>
        </r>
      </text>
    </comment>
    <comment ref="B54" authorId="0" shapeId="0" xr:uid="{39887374-73EA-426D-8544-5250314736D8}">
      <text>
        <r>
          <rPr>
            <b/>
            <sz val="9"/>
            <color indexed="81"/>
            <rFont val="宋体"/>
            <family val="3"/>
            <charset val="134"/>
          </rPr>
          <t>hxy:</t>
        </r>
        <r>
          <rPr>
            <sz val="9"/>
            <color indexed="81"/>
            <rFont val="宋体"/>
            <family val="3"/>
            <charset val="134"/>
          </rPr>
          <t xml:space="preserve">
这个数字和在首次确认时刻估计的第1年年末的履约现金流相同。因为所使用的假设一致。</t>
        </r>
      </text>
    </comment>
    <comment ref="A73" authorId="0" shapeId="0" xr:uid="{EA88A8D7-E498-45D3-B452-13053AE76350}">
      <text>
        <r>
          <rPr>
            <b/>
            <sz val="9"/>
            <color indexed="81"/>
            <rFont val="宋体"/>
            <family val="3"/>
            <charset val="134"/>
          </rPr>
          <t>hxy:</t>
        </r>
        <r>
          <rPr>
            <sz val="9"/>
            <color indexed="81"/>
            <rFont val="宋体"/>
            <family val="3"/>
            <charset val="134"/>
          </rPr>
          <t xml:space="preserve">
IE20 At the end of Year 2, applying paragraphs B96–B97, the entity analyses the source of changes in the fulfilment cash flows during the year to decide whether each change adjusts the contractual service margin.</t>
        </r>
      </text>
    </comment>
    <comment ref="D77" authorId="0" shapeId="0" xr:uid="{9D230C40-9900-4B26-8F61-AF4DA8D9D50F}">
      <text>
        <r>
          <rPr>
            <sz val="9"/>
            <color indexed="81"/>
            <rFont val="宋体"/>
            <family val="3"/>
            <charset val="134"/>
          </rPr>
          <t xml:space="preserve">在盈利预期之下，PVFCF估计和RA的变动会被CSM吸收。
在亏损预期之下，适用第44段之c款，即如果左边两项的和超过了CSM的累积值，则CSM的吸收能力仅限于当期期末的CSM累积值，未能吸收的部分成为本期保险合同负债的增项，即增加本期的期间费用并以这种形式进入损益表。
</t>
        </r>
      </text>
    </comment>
    <comment ref="A93" authorId="0" shapeId="0" xr:uid="{25EC400C-390A-47E3-BA42-28CFC839BBB2}">
      <text>
        <r>
          <rPr>
            <b/>
            <sz val="9"/>
            <color indexed="81"/>
            <rFont val="宋体"/>
            <family val="3"/>
            <charset val="134"/>
          </rPr>
          <t>hxy:</t>
        </r>
        <r>
          <rPr>
            <sz val="9"/>
            <color indexed="81"/>
            <rFont val="宋体"/>
            <family val="3"/>
            <charset val="134"/>
          </rPr>
          <t xml:space="preserve">
现金账户不计利息。</t>
        </r>
      </text>
    </comment>
  </commentList>
</comments>
</file>

<file path=xl/sharedStrings.xml><?xml version="1.0" encoding="utf-8"?>
<sst xmlns="http://schemas.openxmlformats.org/spreadsheetml/2006/main" count="116" uniqueCount="85">
  <si>
    <t>合同数</t>
    <phoneticPr fontId="3" type="noConversion"/>
  </si>
  <si>
    <t>保险期间</t>
    <phoneticPr fontId="3" type="noConversion"/>
  </si>
  <si>
    <t>退保</t>
    <phoneticPr fontId="3" type="noConversion"/>
  </si>
  <si>
    <t>交费期</t>
    <phoneticPr fontId="3" type="noConversion"/>
  </si>
  <si>
    <t>趸交</t>
    <phoneticPr fontId="3" type="noConversion"/>
  </si>
  <si>
    <t>保费</t>
    <phoneticPr fontId="3" type="noConversion"/>
  </si>
  <si>
    <t>年度现金流出</t>
    <phoneticPr fontId="3" type="noConversion"/>
  </si>
  <si>
    <t>折现利率</t>
    <phoneticPr fontId="3" type="noConversion"/>
  </si>
  <si>
    <t>折现率v</t>
    <phoneticPr fontId="3" type="noConversion"/>
  </si>
  <si>
    <t>累积折现率</t>
    <phoneticPr fontId="3" type="noConversion"/>
  </si>
  <si>
    <t>现金流出现值(@ 5%)</t>
    <phoneticPr fontId="3" type="noConversion"/>
  </si>
  <si>
    <t>PVFCI估计</t>
    <phoneticPr fontId="3" type="noConversion"/>
  </si>
  <si>
    <t>PVFCO估计</t>
    <phoneticPr fontId="3" type="noConversion"/>
  </si>
  <si>
    <t>PVFC估计</t>
    <phoneticPr fontId="3" type="noConversion"/>
  </si>
  <si>
    <t>非金融风险</t>
    <phoneticPr fontId="3" type="noConversion"/>
  </si>
  <si>
    <t>履约现金流</t>
    <phoneticPr fontId="3" type="noConversion"/>
  </si>
  <si>
    <t>合同服务边际</t>
    <phoneticPr fontId="3" type="noConversion"/>
  </si>
  <si>
    <t>保险服务费用</t>
    <phoneticPr fontId="3" type="noConversion"/>
  </si>
  <si>
    <t>本年确认的损失</t>
    <phoneticPr fontId="3" type="noConversion"/>
  </si>
  <si>
    <t>收到保费后</t>
    <phoneticPr fontId="3" type="noConversion"/>
  </si>
  <si>
    <t>例2A</t>
    <phoneticPr fontId="3" type="noConversion"/>
  </si>
  <si>
    <t>假设</t>
    <phoneticPr fontId="3" type="noConversion"/>
  </si>
  <si>
    <t>风险调整</t>
    <phoneticPr fontId="3" type="noConversion"/>
  </si>
  <si>
    <t>折现利率不变</t>
    <phoneticPr fontId="3" type="noConversion"/>
  </si>
  <si>
    <t>v^k</t>
    <phoneticPr fontId="3" type="noConversion"/>
  </si>
  <si>
    <t>费用发生在年末</t>
    <phoneticPr fontId="3" type="noConversion"/>
  </si>
  <si>
    <t>在第二年末发生的费用比原来的假设更有利</t>
    <phoneticPr fontId="3" type="noConversion"/>
  </si>
  <si>
    <t>第1年年末，根据B96-B97</t>
    <phoneticPr fontId="3" type="noConversion"/>
  </si>
  <si>
    <t>PVFCF估计</t>
  </si>
  <si>
    <t>PVFCF估计</t>
    <phoneticPr fontId="3" type="noConversion"/>
  </si>
  <si>
    <t>PVFCIF估计</t>
    <phoneticPr fontId="3" type="noConversion"/>
  </si>
  <si>
    <t>PVFCOF估计</t>
    <phoneticPr fontId="3" type="noConversion"/>
  </si>
  <si>
    <t>PFVCF估计</t>
    <phoneticPr fontId="3" type="noConversion"/>
  </si>
  <si>
    <t>RA(非金融)</t>
    <phoneticPr fontId="3" type="noConversion"/>
  </si>
  <si>
    <t>期初余额</t>
  </si>
  <si>
    <t>期初余额</t>
    <phoneticPr fontId="3" type="noConversion"/>
  </si>
  <si>
    <t>和未来服务有关的变动：新合同</t>
    <phoneticPr fontId="3" type="noConversion"/>
  </si>
  <si>
    <t>现金流入</t>
    <phoneticPr fontId="3" type="noConversion"/>
  </si>
  <si>
    <t>保险财务费用</t>
  </si>
  <si>
    <t>保险财务费用</t>
    <phoneticPr fontId="3" type="noConversion"/>
  </si>
  <si>
    <t>现金流出</t>
  </si>
  <si>
    <t>现金流出</t>
    <phoneticPr fontId="3" type="noConversion"/>
  </si>
  <si>
    <t>期末余额</t>
  </si>
  <si>
    <t>期末余额</t>
    <phoneticPr fontId="3" type="noConversion"/>
  </si>
  <si>
    <t>保险财务费用(@5%)</t>
    <phoneticPr fontId="3" type="noConversion"/>
  </si>
  <si>
    <t>CSM</t>
  </si>
  <si>
    <t>CSM</t>
    <phoneticPr fontId="3" type="noConversion"/>
  </si>
  <si>
    <t>保险合同负债</t>
  </si>
  <si>
    <t>保险合同负债</t>
    <phoneticPr fontId="3" type="noConversion"/>
  </si>
  <si>
    <t>例2A：提高未来盈利能力的履约现金流变动</t>
    <phoneticPr fontId="3" type="noConversion"/>
  </si>
  <si>
    <t>假设在第2年末发生如下事项(event)</t>
    <phoneticPr fontId="3" type="noConversion"/>
  </si>
  <si>
    <t>实际理赔额为150；将第3年的修订为140</t>
    <phoneticPr fontId="3" type="noConversion"/>
  </si>
  <si>
    <t>本年计提的非金融风险RA调整为30</t>
    <phoneticPr fontId="3" type="noConversion"/>
  </si>
  <si>
    <t>理赔额</t>
    <phoneticPr fontId="3" type="noConversion"/>
  </si>
  <si>
    <t>第2年末修订后的履约现金流</t>
    <phoneticPr fontId="3" type="noConversion"/>
  </si>
  <si>
    <t>第2年年末的履约现金流变动分析</t>
    <phoneticPr fontId="3" type="noConversion"/>
  </si>
  <si>
    <t>第101段</t>
    <phoneticPr fontId="3" type="noConversion"/>
  </si>
  <si>
    <t>RA</t>
  </si>
  <si>
    <t>RA</t>
    <phoneticPr fontId="3" type="noConversion"/>
  </si>
  <si>
    <t>与未来服务相关的变动</t>
  </si>
  <si>
    <t>与未来服务相关的变动</t>
    <phoneticPr fontId="3" type="noConversion"/>
  </si>
  <si>
    <t>第3年年末的履约现金流变动分析</t>
    <phoneticPr fontId="3" type="noConversion"/>
  </si>
  <si>
    <t>现金</t>
    <phoneticPr fontId="3" type="noConversion"/>
  </si>
  <si>
    <t>所有者权益</t>
    <phoneticPr fontId="3" type="noConversion"/>
  </si>
  <si>
    <t>资产负债表financial position</t>
    <phoneticPr fontId="3" type="noConversion"/>
  </si>
  <si>
    <t>损益表</t>
    <phoneticPr fontId="3" type="noConversion"/>
  </si>
  <si>
    <t>与当期服务有关的变动</t>
  </si>
  <si>
    <t>与当期服务有关的变动</t>
    <phoneticPr fontId="3" type="noConversion"/>
  </si>
  <si>
    <t>与当期服务相关的变动</t>
  </si>
  <si>
    <t>利润</t>
    <phoneticPr fontId="3" type="noConversion"/>
  </si>
  <si>
    <t>历年年末财务报表(第3年年末）</t>
    <phoneticPr fontId="3" type="noConversion"/>
  </si>
  <si>
    <t>总和</t>
    <phoneticPr fontId="3" type="noConversion"/>
  </si>
  <si>
    <t>随机模拟可能遇到的最重要的陷阱：在有些场景下会出现亏损保单组，会适用不同算法。</t>
    <phoneticPr fontId="3" type="noConversion"/>
  </si>
  <si>
    <t>整个场景树下的结果？是否需要用真正的动态规划算法来评估IFRS 17算法的优良性？</t>
    <phoneticPr fontId="3" type="noConversion"/>
  </si>
  <si>
    <t>与未来服务有关的变动：
亏损合同组造成的损失</t>
    <phoneticPr fontId="3" type="noConversion"/>
  </si>
  <si>
    <r>
      <t>期初余额</t>
    </r>
    <r>
      <rPr>
        <sz val="11"/>
        <color rgb="FFFF0000"/>
        <rFont val="等线"/>
        <family val="3"/>
        <charset val="134"/>
        <scheme val="minor"/>
      </rPr>
      <t>(为什么IR的结果不放在这一行</t>
    </r>
    <r>
      <rPr>
        <sz val="11"/>
        <color theme="1"/>
        <rFont val="等线"/>
        <family val="2"/>
        <charset val="134"/>
        <scheme val="minor"/>
      </rPr>
      <t>？)</t>
    </r>
    <phoneticPr fontId="3" type="noConversion"/>
  </si>
  <si>
    <t>从1A到3B的示例中，没有考虑资产的投资收益率。</t>
    <phoneticPr fontId="3" type="noConversion"/>
  </si>
  <si>
    <t>起保确认下的分解</t>
    <phoneticPr fontId="3" type="noConversion"/>
  </si>
  <si>
    <t>第2年理赔150，其余不变</t>
    <phoneticPr fontId="3" type="noConversion"/>
  </si>
  <si>
    <t>风险调整 (@初始确认)</t>
  </si>
  <si>
    <t>初始确认的结果</t>
  </si>
  <si>
    <t>保险合同A/L(@初始确认)</t>
  </si>
  <si>
    <t>初始确认时对损益的影响：</t>
  </si>
  <si>
    <t>初始确认时的历年履约现金流</t>
  </si>
  <si>
    <t>初始确认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</si>
</sst>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76" formatCode="0.0000"/>
    <numFmt numFmtId="177" formatCode="_ * #,##0_ ;_ * \-#,##0_ ;_ * &quot;-&quot;??_ ;_ @_ "/>
  </numFmts>
  <fonts count="10" x14ac:knownFonts="1">
    <font>
      <sz val="11"/>
      <color theme="1"/>
      <name val="等线"/>
      <family val="2"/>
      <charset val="134"/>
      <scheme val="minor"/>
    </font>
    <font>
      <sz val="11"/>
      <color theme="1"/>
      <name val="等线"/>
      <family val="2"/>
      <charset val="134"/>
      <scheme val="minor"/>
    </font>
    <font>
      <sz val="11"/>
      <color rgb="FFFF0000"/>
      <name val="等线"/>
      <family val="2"/>
      <charset val="134"/>
      <scheme val="minor"/>
    </font>
    <font>
      <sz val="9"/>
      <name val="等线"/>
      <family val="2"/>
      <charset val="134"/>
      <scheme val="minor"/>
    </font>
    <font>
      <sz val="9"/>
      <color indexed="81"/>
      <name val="宋体"/>
      <family val="3"/>
      <charset val="134"/>
    </font>
    <font>
      <b/>
      <sz val="9"/>
      <color indexed="81"/>
      <name val="宋体"/>
      <family val="3"/>
      <charset val="134"/>
    </font>
    <font>
      <u val="singleAccounting"/>
      <sz val="11"/>
      <color theme="1"/>
      <name val="等线"/>
      <family val="2"/>
      <charset val="134"/>
      <scheme val="minor"/>
    </font>
    <font>
      <u val="doubleAccounting"/>
      <sz val="11"/>
      <color theme="1"/>
      <name val="等线"/>
      <family val="2"/>
      <charset val="134"/>
      <scheme val="minor"/>
    </font>
    <font>
      <b/>
      <sz val="11"/>
      <color theme="1"/>
      <name val="等线"/>
      <family val="3"/>
      <charset val="134"/>
      <scheme val="minor"/>
    </font>
    <font>
      <sz val="11"/>
      <color rgb="FFFF0000"/>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1">
    <border>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24">
    <xf numFmtId="0" fontId="0" fillId="0" borderId="0" xfId="0">
      <alignment vertical="center"/>
    </xf>
    <xf numFmtId="10" fontId="0" fillId="0" borderId="0" xfId="1" applyNumberFormat="1" applyFont="1">
      <alignment vertical="center"/>
    </xf>
    <xf numFmtId="176" fontId="0" fillId="0" borderId="0" xfId="0" applyNumberFormat="1">
      <alignment vertical="center"/>
    </xf>
    <xf numFmtId="1" fontId="0" fillId="0" borderId="0" xfId="0" applyNumberFormat="1">
      <alignment vertical="center"/>
    </xf>
    <xf numFmtId="41" fontId="6" fillId="0" borderId="0" xfId="0" applyNumberFormat="1" applyFont="1">
      <alignment vertical="center"/>
    </xf>
    <xf numFmtId="41" fontId="7" fillId="0" borderId="0" xfId="0" applyNumberFormat="1" applyFont="1">
      <alignment vertical="center"/>
    </xf>
    <xf numFmtId="41" fontId="0" fillId="0" borderId="0" xfId="0" applyNumberFormat="1">
      <alignment vertical="center"/>
    </xf>
    <xf numFmtId="10" fontId="0" fillId="0" borderId="0" xfId="0" applyNumberFormat="1">
      <alignment vertical="center"/>
    </xf>
    <xf numFmtId="0" fontId="6" fillId="0" borderId="0" xfId="0" applyFont="1">
      <alignment vertical="center"/>
    </xf>
    <xf numFmtId="41" fontId="7" fillId="3" borderId="0" xfId="0" applyNumberFormat="1" applyFont="1" applyFill="1">
      <alignment vertical="center"/>
    </xf>
    <xf numFmtId="1" fontId="0" fillId="3" borderId="0" xfId="0" applyNumberFormat="1" applyFill="1">
      <alignment vertical="center"/>
    </xf>
    <xf numFmtId="0" fontId="0" fillId="2" borderId="0" xfId="0" applyFill="1">
      <alignment vertical="center"/>
    </xf>
    <xf numFmtId="0" fontId="8" fillId="0" borderId="0" xfId="0" applyFont="1">
      <alignment vertical="center"/>
    </xf>
    <xf numFmtId="0" fontId="0" fillId="4" borderId="0" xfId="0" applyFill="1">
      <alignment vertical="center"/>
    </xf>
    <xf numFmtId="10" fontId="0" fillId="4" borderId="0" xfId="0" applyNumberFormat="1" applyFill="1">
      <alignment vertical="center"/>
    </xf>
    <xf numFmtId="0" fontId="0" fillId="5" borderId="0" xfId="0" applyFill="1">
      <alignment vertical="center"/>
    </xf>
    <xf numFmtId="1" fontId="0" fillId="5" borderId="0" xfId="0" applyNumberFormat="1" applyFill="1">
      <alignment vertical="center"/>
    </xf>
    <xf numFmtId="177" fontId="0" fillId="0" borderId="0" xfId="0" applyNumberFormat="1">
      <alignment vertical="center"/>
    </xf>
    <xf numFmtId="1" fontId="0" fillId="2" borderId="0" xfId="0" applyNumberFormat="1" applyFill="1">
      <alignment vertical="center"/>
    </xf>
    <xf numFmtId="0" fontId="0" fillId="0" borderId="0" xfId="0" applyAlignment="1">
      <alignment horizontal="right" vertical="center"/>
    </xf>
    <xf numFmtId="1" fontId="7" fillId="0" borderId="0" xfId="0" applyNumberFormat="1" applyFont="1">
      <alignment vertical="center"/>
    </xf>
    <xf numFmtId="1" fontId="6" fillId="0" borderId="0" xfId="0" applyNumberFormat="1" applyFont="1">
      <alignment vertical="center"/>
    </xf>
    <xf numFmtId="0" fontId="0" fillId="0" borderId="0" xfId="0" applyAlignment="1">
      <alignment vertical="center" wrapText="1"/>
    </xf>
    <xf numFmtId="0" fontId="2" fillId="2" borderId="0" xfId="0" applyFont="1" applyFill="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BF82-D289-47DC-8644-6D623721D25C}">
  <dimension ref="A2:A5"/>
  <sheetViews>
    <sheetView workbookViewId="0">
      <selection activeCell="D12" sqref="D12"/>
    </sheetView>
  </sheetViews>
  <sheetFormatPr defaultRowHeight="14.25" x14ac:dyDescent="0.2"/>
  <sheetData>
    <row r="2" spans="1:1" x14ac:dyDescent="0.2">
      <c r="A2" t="s">
        <v>72</v>
      </c>
    </row>
    <row r="3" spans="1:1" x14ac:dyDescent="0.2">
      <c r="A3" t="s">
        <v>73</v>
      </c>
    </row>
    <row r="5" spans="1:1" x14ac:dyDescent="0.2">
      <c r="A5" s="23" t="s">
        <v>76</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7D7BA-2C65-4AE3-9B86-9A89FB0AA1BB}">
  <dimension ref="A1:E10"/>
  <sheetViews>
    <sheetView workbookViewId="0">
      <selection activeCell="D16" sqref="D16"/>
    </sheetView>
  </sheetViews>
  <sheetFormatPr defaultRowHeight="14.25" x14ac:dyDescent="0.2"/>
  <cols>
    <col min="1" max="1" width="25.75" customWidth="1"/>
    <col min="2" max="2" width="12.5" customWidth="1"/>
  </cols>
  <sheetData>
    <row r="1" spans="1:5" x14ac:dyDescent="0.2">
      <c r="A1" t="s">
        <v>77</v>
      </c>
    </row>
    <row r="2" spans="1:5" x14ac:dyDescent="0.2">
      <c r="B2" t="s">
        <v>28</v>
      </c>
      <c r="C2" t="s">
        <v>57</v>
      </c>
      <c r="D2" t="s">
        <v>45</v>
      </c>
      <c r="E2" t="s">
        <v>47</v>
      </c>
    </row>
    <row r="3" spans="1:5" x14ac:dyDescent="0.2">
      <c r="A3" t="s">
        <v>34</v>
      </c>
      <c r="B3" s="3">
        <v>371.88208616780042</v>
      </c>
      <c r="C3">
        <v>80</v>
      </c>
      <c r="D3" s="6">
        <v>164.74527588813305</v>
      </c>
      <c r="E3" s="3">
        <v>616.62736205593342</v>
      </c>
    </row>
    <row r="4" spans="1:5" x14ac:dyDescent="0.2">
      <c r="A4" t="s">
        <v>38</v>
      </c>
      <c r="B4" s="3">
        <v>18.594104308390023</v>
      </c>
      <c r="C4">
        <v>0</v>
      </c>
      <c r="D4" s="17">
        <v>8.2372637944066529</v>
      </c>
      <c r="E4" s="3">
        <v>26.831368102796674</v>
      </c>
    </row>
    <row r="5" spans="1:5" x14ac:dyDescent="0.2">
      <c r="A5" t="s">
        <v>59</v>
      </c>
      <c r="B5" s="3">
        <v>0</v>
      </c>
      <c r="C5">
        <v>0</v>
      </c>
      <c r="D5" s="18">
        <v>0</v>
      </c>
      <c r="E5" s="3">
        <v>0</v>
      </c>
    </row>
    <row r="6" spans="1:5" x14ac:dyDescent="0.2">
      <c r="A6" t="s">
        <v>68</v>
      </c>
      <c r="B6">
        <v>0</v>
      </c>
      <c r="C6">
        <v>-40</v>
      </c>
      <c r="D6" s="17">
        <v>-86.491269841269855</v>
      </c>
      <c r="E6" s="3">
        <v>-126.49126984126985</v>
      </c>
    </row>
    <row r="7" spans="1:5" x14ac:dyDescent="0.2">
      <c r="A7" t="s">
        <v>40</v>
      </c>
      <c r="B7">
        <v>-200</v>
      </c>
      <c r="C7">
        <v>0</v>
      </c>
      <c r="D7">
        <v>0</v>
      </c>
      <c r="E7" s="3">
        <v>-200</v>
      </c>
    </row>
    <row r="8" spans="1:5" x14ac:dyDescent="0.2">
      <c r="A8" t="s">
        <v>42</v>
      </c>
      <c r="B8" s="16">
        <v>190.47619047619042</v>
      </c>
      <c r="C8" s="6">
        <v>40</v>
      </c>
      <c r="D8" s="6">
        <v>86.491269841269855</v>
      </c>
      <c r="E8" s="3">
        <v>316.96746031746028</v>
      </c>
    </row>
    <row r="10" spans="1:5" x14ac:dyDescent="0.2">
      <c r="A10" t="s">
        <v>78</v>
      </c>
    </row>
  </sheetData>
  <phoneticPr fontId="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A1C9-C4D0-486F-AFEB-1BB596F41A6B}">
  <dimension ref="A2:F101"/>
  <sheetViews>
    <sheetView tabSelected="1" topLeftCell="A59" workbookViewId="0">
      <selection activeCell="I66" sqref="I66"/>
    </sheetView>
  </sheetViews>
  <sheetFormatPr defaultRowHeight="14.25" x14ac:dyDescent="0.2"/>
  <cols>
    <col min="1" max="1" width="37.125" customWidth="1"/>
    <col min="2" max="2" width="14.625" customWidth="1"/>
    <col min="3" max="3" width="10.625" customWidth="1"/>
    <col min="4" max="4" width="11.625" customWidth="1"/>
    <col min="5" max="5" width="14.5" customWidth="1"/>
  </cols>
  <sheetData>
    <row r="2" spans="1:5" x14ac:dyDescent="0.2">
      <c r="A2" t="s">
        <v>0</v>
      </c>
      <c r="B2">
        <v>100</v>
      </c>
    </row>
    <row r="3" spans="1:5" x14ac:dyDescent="0.2">
      <c r="A3" t="s">
        <v>1</v>
      </c>
      <c r="B3">
        <v>3</v>
      </c>
    </row>
    <row r="4" spans="1:5" x14ac:dyDescent="0.2">
      <c r="A4" t="s">
        <v>2</v>
      </c>
      <c r="B4">
        <v>0</v>
      </c>
    </row>
    <row r="5" spans="1:5" x14ac:dyDescent="0.2">
      <c r="A5" t="s">
        <v>3</v>
      </c>
      <c r="B5" t="s">
        <v>4</v>
      </c>
    </row>
    <row r="6" spans="1:5" x14ac:dyDescent="0.2">
      <c r="A6" t="s">
        <v>5</v>
      </c>
      <c r="B6">
        <v>900</v>
      </c>
    </row>
    <row r="7" spans="1:5" x14ac:dyDescent="0.2">
      <c r="A7" t="s">
        <v>7</v>
      </c>
      <c r="B7" s="1">
        <v>0.05</v>
      </c>
    </row>
    <row r="8" spans="1:5" x14ac:dyDescent="0.2">
      <c r="A8" t="s">
        <v>8</v>
      </c>
      <c r="B8" s="2">
        <f>1/(1+B7)</f>
        <v>0.95238095238095233</v>
      </c>
    </row>
    <row r="11" spans="1:5" x14ac:dyDescent="0.2">
      <c r="B11">
        <v>0</v>
      </c>
      <c r="C11">
        <v>1</v>
      </c>
      <c r="D11">
        <v>2</v>
      </c>
      <c r="E11">
        <v>3</v>
      </c>
    </row>
    <row r="12" spans="1:5" x14ac:dyDescent="0.2">
      <c r="A12" t="s">
        <v>6</v>
      </c>
      <c r="C12">
        <v>200</v>
      </c>
      <c r="D12">
        <v>200</v>
      </c>
      <c r="E12">
        <v>200</v>
      </c>
    </row>
    <row r="13" spans="1:5" x14ac:dyDescent="0.2">
      <c r="A13" t="s">
        <v>9</v>
      </c>
      <c r="B13">
        <v>1</v>
      </c>
      <c r="C13" s="2">
        <f>B13*$B8</f>
        <v>0.95238095238095233</v>
      </c>
      <c r="D13" s="2">
        <f t="shared" ref="D13:E13" si="0">C13*$B8</f>
        <v>0.90702947845804982</v>
      </c>
      <c r="E13" s="2">
        <f t="shared" si="0"/>
        <v>0.86383759853147601</v>
      </c>
    </row>
    <row r="14" spans="1:5" x14ac:dyDescent="0.2">
      <c r="A14" t="s">
        <v>10</v>
      </c>
      <c r="B14" s="3">
        <f>SUMPRODUCT(C12:E12,C13:E13)</f>
        <v>544.64960587409564</v>
      </c>
    </row>
    <row r="15" spans="1:5" x14ac:dyDescent="0.2">
      <c r="A15" t="s">
        <v>79</v>
      </c>
      <c r="B15">
        <v>120</v>
      </c>
    </row>
    <row r="16" spans="1:5" x14ac:dyDescent="0.2">
      <c r="A16" t="s">
        <v>80</v>
      </c>
      <c r="C16" t="s">
        <v>19</v>
      </c>
    </row>
    <row r="17" spans="1:5" x14ac:dyDescent="0.2">
      <c r="A17" t="s">
        <v>11</v>
      </c>
      <c r="B17">
        <f>-B6</f>
        <v>-900</v>
      </c>
      <c r="C17" s="6">
        <f>-C6</f>
        <v>0</v>
      </c>
    </row>
    <row r="18" spans="1:5" ht="16.5" x14ac:dyDescent="0.2">
      <c r="A18" t="s">
        <v>12</v>
      </c>
      <c r="B18" s="4">
        <f>B14</f>
        <v>544.64960587409564</v>
      </c>
      <c r="C18" s="4">
        <f>B18</f>
        <v>544.64960587409564</v>
      </c>
    </row>
    <row r="19" spans="1:5" x14ac:dyDescent="0.2">
      <c r="A19" t="s">
        <v>13</v>
      </c>
      <c r="B19" s="3">
        <f>SUM(B18,B17)</f>
        <v>-355.35039412590436</v>
      </c>
      <c r="C19" s="6">
        <f>SUM(C18,C17)</f>
        <v>544.64960587409564</v>
      </c>
    </row>
    <row r="20" spans="1:5" ht="16.5" x14ac:dyDescent="0.2">
      <c r="A20" t="s">
        <v>14</v>
      </c>
      <c r="B20" s="4">
        <f>B15</f>
        <v>120</v>
      </c>
      <c r="C20" s="4">
        <f>B20</f>
        <v>120</v>
      </c>
    </row>
    <row r="21" spans="1:5" x14ac:dyDescent="0.2">
      <c r="A21" t="s">
        <v>15</v>
      </c>
      <c r="B21" s="3">
        <f>SUM(B19,B20)</f>
        <v>-235.35039412590436</v>
      </c>
      <c r="C21" s="6">
        <f>SUM(C19,C20)</f>
        <v>664.64960587409564</v>
      </c>
    </row>
    <row r="22" spans="1:5" ht="16.5" x14ac:dyDescent="0.2">
      <c r="A22" t="s">
        <v>16</v>
      </c>
      <c r="B22" s="4">
        <f>MAX(0,-B21)</f>
        <v>235.35039412590436</v>
      </c>
      <c r="C22" s="4">
        <f>B22</f>
        <v>235.35039412590436</v>
      </c>
    </row>
    <row r="23" spans="1:5" ht="16.5" x14ac:dyDescent="0.2">
      <c r="A23" t="s">
        <v>81</v>
      </c>
      <c r="B23" s="5">
        <f>SUM(B22,B21)</f>
        <v>0</v>
      </c>
      <c r="C23" s="5">
        <f>SUM(C22,C21)</f>
        <v>900</v>
      </c>
    </row>
    <row r="24" spans="1:5" x14ac:dyDescent="0.2">
      <c r="A24" t="s">
        <v>82</v>
      </c>
    </row>
    <row r="25" spans="1:5" x14ac:dyDescent="0.2">
      <c r="A25" t="s">
        <v>17</v>
      </c>
    </row>
    <row r="26" spans="1:5" ht="16.5" x14ac:dyDescent="0.2">
      <c r="A26" t="s">
        <v>18</v>
      </c>
      <c r="B26" s="5"/>
    </row>
    <row r="28" spans="1:5" x14ac:dyDescent="0.2">
      <c r="A28" t="s">
        <v>20</v>
      </c>
    </row>
    <row r="29" spans="1:5" x14ac:dyDescent="0.2">
      <c r="A29" t="s">
        <v>21</v>
      </c>
    </row>
    <row r="30" spans="1:5" x14ac:dyDescent="0.2">
      <c r="B30">
        <v>0</v>
      </c>
      <c r="C30">
        <v>1</v>
      </c>
      <c r="D30">
        <v>2</v>
      </c>
      <c r="E30">
        <v>3</v>
      </c>
    </row>
    <row r="31" spans="1:5" x14ac:dyDescent="0.2">
      <c r="A31" t="s">
        <v>22</v>
      </c>
      <c r="B31">
        <f>B15</f>
        <v>120</v>
      </c>
      <c r="C31">
        <f>B31-$B15/$B3</f>
        <v>80</v>
      </c>
      <c r="D31">
        <f>C31-$B15/$B3</f>
        <v>40</v>
      </c>
      <c r="E31">
        <f>D31-$B15/$B3</f>
        <v>0</v>
      </c>
    </row>
    <row r="32" spans="1:5" x14ac:dyDescent="0.2">
      <c r="A32" t="s">
        <v>23</v>
      </c>
      <c r="B32" s="7">
        <f>B7</f>
        <v>0.05</v>
      </c>
    </row>
    <row r="33" spans="1:5" x14ac:dyDescent="0.2">
      <c r="A33" t="s">
        <v>24</v>
      </c>
      <c r="B33">
        <v>1</v>
      </c>
      <c r="C33" s="2">
        <f>B33/(1+$B32)</f>
        <v>0.95238095238095233</v>
      </c>
      <c r="D33" s="2">
        <f t="shared" ref="D33:E33" si="1">C33/(1+$B32)</f>
        <v>0.90702947845804982</v>
      </c>
      <c r="E33" s="2">
        <f t="shared" si="1"/>
        <v>0.86383759853147601</v>
      </c>
    </row>
    <row r="34" spans="1:5" x14ac:dyDescent="0.2">
      <c r="A34" t="s">
        <v>25</v>
      </c>
    </row>
    <row r="35" spans="1:5" x14ac:dyDescent="0.2">
      <c r="A35" t="s">
        <v>26</v>
      </c>
    </row>
    <row r="36" spans="1:5" x14ac:dyDescent="0.2">
      <c r="A36" t="s">
        <v>83</v>
      </c>
    </row>
    <row r="37" spans="1:5" x14ac:dyDescent="0.2">
      <c r="B37" t="s">
        <v>84</v>
      </c>
      <c r="C37">
        <v>1</v>
      </c>
      <c r="D37">
        <v>2</v>
      </c>
      <c r="E37">
        <v>3</v>
      </c>
    </row>
    <row r="38" spans="1:5" x14ac:dyDescent="0.2">
      <c r="A38" t="s">
        <v>30</v>
      </c>
      <c r="B38">
        <f>-B6</f>
        <v>-900</v>
      </c>
      <c r="C38">
        <v>0</v>
      </c>
      <c r="D38">
        <v>0</v>
      </c>
      <c r="E38">
        <v>0</v>
      </c>
    </row>
    <row r="39" spans="1:5" x14ac:dyDescent="0.2">
      <c r="A39" t="s">
        <v>31</v>
      </c>
      <c r="B39" s="3">
        <f>SUMPRODUCT($C33:$E33,C12:E12)</f>
        <v>544.64960587409564</v>
      </c>
      <c r="C39" s="3">
        <f t="shared" ref="C39:D39" si="2">SUMPRODUCT($C33:$E33,D12:F12)</f>
        <v>371.88208616780042</v>
      </c>
      <c r="D39" s="3">
        <f t="shared" si="2"/>
        <v>190.47619047619045</v>
      </c>
      <c r="E39" s="3">
        <f>SUMPRODUCT($C33:$E33,F12:H12)</f>
        <v>0</v>
      </c>
    </row>
    <row r="40" spans="1:5" x14ac:dyDescent="0.2">
      <c r="A40" t="s">
        <v>29</v>
      </c>
      <c r="B40" s="3">
        <f>B39+B38</f>
        <v>-355.35039412590436</v>
      </c>
      <c r="C40" s="10">
        <f t="shared" ref="C40:E40" si="3">C39+C38</f>
        <v>371.88208616780042</v>
      </c>
      <c r="D40" s="3">
        <f t="shared" si="3"/>
        <v>190.47619047619045</v>
      </c>
      <c r="E40" s="3">
        <f t="shared" si="3"/>
        <v>0</v>
      </c>
    </row>
    <row r="41" spans="1:5" x14ac:dyDescent="0.2">
      <c r="A41" t="s">
        <v>14</v>
      </c>
      <c r="B41">
        <f>B31</f>
        <v>120</v>
      </c>
      <c r="C41">
        <f>C31</f>
        <v>80</v>
      </c>
      <c r="D41">
        <f t="shared" ref="D41:E41" si="4">D31</f>
        <v>40</v>
      </c>
      <c r="E41">
        <f t="shared" si="4"/>
        <v>0</v>
      </c>
    </row>
    <row r="42" spans="1:5" x14ac:dyDescent="0.2">
      <c r="A42" t="s">
        <v>15</v>
      </c>
      <c r="B42" s="3">
        <f>B41+B40</f>
        <v>-235.35039412590436</v>
      </c>
      <c r="C42" s="3">
        <f t="shared" ref="C42:E42" si="5">C41+C40</f>
        <v>451.88208616780042</v>
      </c>
      <c r="D42" s="3">
        <f t="shared" si="5"/>
        <v>230.47619047619045</v>
      </c>
      <c r="E42" s="3">
        <f t="shared" si="5"/>
        <v>0</v>
      </c>
    </row>
    <row r="43" spans="1:5" x14ac:dyDescent="0.2">
      <c r="A43" t="s">
        <v>16</v>
      </c>
      <c r="B43" s="3">
        <f>0-B42</f>
        <v>235.35039412590436</v>
      </c>
    </row>
    <row r="44" spans="1:5" x14ac:dyDescent="0.2">
      <c r="A44" t="s">
        <v>81</v>
      </c>
      <c r="B44" s="3">
        <f>B43+B42</f>
        <v>0</v>
      </c>
    </row>
    <row r="46" spans="1:5" x14ac:dyDescent="0.2">
      <c r="A46" t="s">
        <v>27</v>
      </c>
    </row>
    <row r="47" spans="1:5" x14ac:dyDescent="0.2">
      <c r="B47" t="s">
        <v>32</v>
      </c>
      <c r="C47" t="s">
        <v>33</v>
      </c>
      <c r="D47" t="s">
        <v>46</v>
      </c>
      <c r="E47" t="s">
        <v>48</v>
      </c>
    </row>
    <row r="48" spans="1:5" x14ac:dyDescent="0.2">
      <c r="A48" t="s">
        <v>75</v>
      </c>
      <c r="B48">
        <v>0</v>
      </c>
      <c r="C48">
        <v>0</v>
      </c>
      <c r="D48">
        <v>0</v>
      </c>
      <c r="E48">
        <f>SUM(B48:D48)</f>
        <v>0</v>
      </c>
    </row>
    <row r="49" spans="1:5" x14ac:dyDescent="0.2">
      <c r="A49" t="s">
        <v>36</v>
      </c>
      <c r="B49" s="3">
        <f>B40</f>
        <v>-355.35039412590436</v>
      </c>
      <c r="C49">
        <f>B41</f>
        <v>120</v>
      </c>
      <c r="D49" s="3">
        <f>B43</f>
        <v>235.35039412590436</v>
      </c>
      <c r="E49">
        <f t="shared" ref="E49:E53" si="6">SUM(B49:D49)</f>
        <v>0</v>
      </c>
    </row>
    <row r="50" spans="1:5" x14ac:dyDescent="0.2">
      <c r="A50" t="s">
        <v>37</v>
      </c>
      <c r="B50" s="11">
        <f>-B38</f>
        <v>900</v>
      </c>
      <c r="C50">
        <v>0</v>
      </c>
      <c r="D50">
        <v>0</v>
      </c>
      <c r="E50" s="11">
        <f t="shared" si="6"/>
        <v>900</v>
      </c>
    </row>
    <row r="51" spans="1:5" x14ac:dyDescent="0.2">
      <c r="A51" t="s">
        <v>44</v>
      </c>
      <c r="B51" s="3">
        <f>B39*B32</f>
        <v>27.232480293704782</v>
      </c>
      <c r="C51">
        <v>0</v>
      </c>
      <c r="D51" s="3">
        <f>D49*B32</f>
        <v>11.767519706295218</v>
      </c>
      <c r="E51">
        <f t="shared" si="6"/>
        <v>39</v>
      </c>
    </row>
    <row r="52" spans="1:5" x14ac:dyDescent="0.2">
      <c r="A52" t="s">
        <v>67</v>
      </c>
      <c r="B52">
        <v>0</v>
      </c>
      <c r="C52">
        <f>C41-B41</f>
        <v>-40</v>
      </c>
      <c r="D52" s="3">
        <f>-(D49+D51)*C12/SUM(C12:E12)</f>
        <v>-82.372637944066526</v>
      </c>
      <c r="E52" s="3">
        <f t="shared" si="6"/>
        <v>-122.37263794406653</v>
      </c>
    </row>
    <row r="53" spans="1:5" ht="16.5" x14ac:dyDescent="0.2">
      <c r="A53" t="s">
        <v>41</v>
      </c>
      <c r="B53" s="8">
        <f>-C12</f>
        <v>-200</v>
      </c>
      <c r="C53">
        <v>0</v>
      </c>
      <c r="D53">
        <v>0</v>
      </c>
      <c r="E53">
        <f t="shared" si="6"/>
        <v>-200</v>
      </c>
    </row>
    <row r="54" spans="1:5" ht="16.5" x14ac:dyDescent="0.2">
      <c r="A54" t="s">
        <v>43</v>
      </c>
      <c r="B54" s="9">
        <f>SUM(B48:B53)</f>
        <v>371.88208616780048</v>
      </c>
      <c r="C54" s="9">
        <f>SUM(C48:C53)</f>
        <v>80</v>
      </c>
      <c r="D54" s="9">
        <f>SUM(D48:D53)</f>
        <v>164.74527588813305</v>
      </c>
      <c r="E54" s="9">
        <f>SUM(E48:E53)</f>
        <v>616.62736205593342</v>
      </c>
    </row>
    <row r="56" spans="1:5" x14ac:dyDescent="0.2">
      <c r="A56" s="12" t="s">
        <v>49</v>
      </c>
    </row>
    <row r="57" spans="1:5" x14ac:dyDescent="0.2">
      <c r="A57" t="s">
        <v>50</v>
      </c>
    </row>
    <row r="58" spans="1:5" x14ac:dyDescent="0.2">
      <c r="A58" t="s">
        <v>51</v>
      </c>
    </row>
    <row r="59" spans="1:5" x14ac:dyDescent="0.2">
      <c r="A59" t="s">
        <v>52</v>
      </c>
    </row>
    <row r="60" spans="1:5" x14ac:dyDescent="0.2">
      <c r="B60">
        <v>0</v>
      </c>
      <c r="C60">
        <v>1</v>
      </c>
      <c r="D60">
        <v>2</v>
      </c>
      <c r="E60">
        <v>3</v>
      </c>
    </row>
    <row r="61" spans="1:5" x14ac:dyDescent="0.2">
      <c r="A61" t="s">
        <v>22</v>
      </c>
      <c r="B61" s="13">
        <f>B31</f>
        <v>120</v>
      </c>
      <c r="C61" s="13">
        <f>C31</f>
        <v>80</v>
      </c>
      <c r="D61" s="15">
        <v>88</v>
      </c>
      <c r="E61">
        <v>0</v>
      </c>
    </row>
    <row r="62" spans="1:5" x14ac:dyDescent="0.2">
      <c r="A62" t="s">
        <v>23</v>
      </c>
      <c r="B62" s="14">
        <f>B7</f>
        <v>0.05</v>
      </c>
    </row>
    <row r="63" spans="1:5" x14ac:dyDescent="0.2">
      <c r="A63" t="s">
        <v>24</v>
      </c>
      <c r="B63">
        <v>1</v>
      </c>
      <c r="C63" s="2">
        <f>B63/(1+$B62)</f>
        <v>0.95238095238095233</v>
      </c>
      <c r="D63" s="2">
        <f t="shared" ref="D63:E63" si="7">C63/(1+$B62)</f>
        <v>0.90702947845804982</v>
      </c>
      <c r="E63" s="2">
        <f t="shared" si="7"/>
        <v>0.86383759853147601</v>
      </c>
    </row>
    <row r="64" spans="1:5" x14ac:dyDescent="0.2">
      <c r="A64" t="s">
        <v>53</v>
      </c>
      <c r="C64" s="13">
        <f>C12</f>
        <v>200</v>
      </c>
      <c r="D64" s="13">
        <v>400</v>
      </c>
      <c r="E64" s="15">
        <v>450</v>
      </c>
    </row>
    <row r="65" spans="1:5" x14ac:dyDescent="0.2">
      <c r="A65" t="s">
        <v>54</v>
      </c>
    </row>
    <row r="66" spans="1:5" x14ac:dyDescent="0.2">
      <c r="B66" t="s">
        <v>84</v>
      </c>
      <c r="C66">
        <v>1</v>
      </c>
      <c r="D66">
        <v>2</v>
      </c>
      <c r="E66">
        <v>3</v>
      </c>
    </row>
    <row r="67" spans="1:5" x14ac:dyDescent="0.2">
      <c r="A67" t="s">
        <v>30</v>
      </c>
      <c r="B67" s="3">
        <f>B38</f>
        <v>-900</v>
      </c>
      <c r="C67" s="3">
        <f>C38</f>
        <v>0</v>
      </c>
      <c r="D67">
        <v>0</v>
      </c>
      <c r="E67">
        <v>0</v>
      </c>
    </row>
    <row r="68" spans="1:5" x14ac:dyDescent="0.2">
      <c r="A68" t="s">
        <v>31</v>
      </c>
      <c r="B68" s="3">
        <f t="shared" ref="B68:C71" si="8">B39</f>
        <v>544.64960587409564</v>
      </c>
      <c r="C68" s="3">
        <f t="shared" si="8"/>
        <v>371.88208616780042</v>
      </c>
      <c r="D68" s="3">
        <f>E64*C63</f>
        <v>428.57142857142856</v>
      </c>
      <c r="E68">
        <v>0</v>
      </c>
    </row>
    <row r="69" spans="1:5" x14ac:dyDescent="0.2">
      <c r="A69" t="s">
        <v>29</v>
      </c>
      <c r="B69" s="3">
        <f t="shared" si="8"/>
        <v>-355.35039412590436</v>
      </c>
      <c r="C69" s="3">
        <f t="shared" si="8"/>
        <v>371.88208616780042</v>
      </c>
      <c r="D69" s="16">
        <f>D68+D67</f>
        <v>428.57142857142856</v>
      </c>
      <c r="E69">
        <v>0</v>
      </c>
    </row>
    <row r="70" spans="1:5" x14ac:dyDescent="0.2">
      <c r="A70" t="s">
        <v>14</v>
      </c>
      <c r="B70" s="3">
        <f t="shared" si="8"/>
        <v>120</v>
      </c>
      <c r="C70" s="3">
        <f t="shared" si="8"/>
        <v>80</v>
      </c>
      <c r="D70">
        <f>D61-E61</f>
        <v>88</v>
      </c>
      <c r="E70">
        <v>0</v>
      </c>
    </row>
    <row r="71" spans="1:5" x14ac:dyDescent="0.2">
      <c r="A71" t="s">
        <v>15</v>
      </c>
      <c r="B71" s="3">
        <f t="shared" si="8"/>
        <v>-235.35039412590436</v>
      </c>
      <c r="C71" s="3">
        <f t="shared" si="8"/>
        <v>451.88208616780042</v>
      </c>
      <c r="D71" s="3">
        <f>SUM(D70,D69)</f>
        <v>516.57142857142856</v>
      </c>
      <c r="E71">
        <v>0</v>
      </c>
    </row>
    <row r="73" spans="1:5" x14ac:dyDescent="0.2">
      <c r="A73" t="s">
        <v>55</v>
      </c>
      <c r="B73" t="s">
        <v>56</v>
      </c>
    </row>
    <row r="74" spans="1:5" x14ac:dyDescent="0.2">
      <c r="B74" t="s">
        <v>29</v>
      </c>
      <c r="C74" t="s">
        <v>58</v>
      </c>
      <c r="D74" t="s">
        <v>46</v>
      </c>
      <c r="E74" t="s">
        <v>48</v>
      </c>
    </row>
    <row r="75" spans="1:5" x14ac:dyDescent="0.2">
      <c r="A75" t="s">
        <v>35</v>
      </c>
      <c r="B75" s="3">
        <f>C69</f>
        <v>371.88208616780042</v>
      </c>
      <c r="C75">
        <v>80</v>
      </c>
      <c r="D75" s="6">
        <f>D54</f>
        <v>164.74527588813305</v>
      </c>
      <c r="E75" s="3">
        <f t="shared" ref="E75:E79" si="9">SUM(B75:D75)</f>
        <v>616.62736205593342</v>
      </c>
    </row>
    <row r="76" spans="1:5" x14ac:dyDescent="0.2">
      <c r="A76" t="s">
        <v>39</v>
      </c>
      <c r="B76" s="3">
        <f>B75*B62</f>
        <v>18.594104308390023</v>
      </c>
      <c r="C76">
        <v>0</v>
      </c>
      <c r="D76" s="17">
        <f>D75*B7</f>
        <v>8.2372637944066529</v>
      </c>
      <c r="E76" s="3">
        <f t="shared" si="9"/>
        <v>26.831368102796674</v>
      </c>
    </row>
    <row r="77" spans="1:5" x14ac:dyDescent="0.2">
      <c r="A77" t="s">
        <v>60</v>
      </c>
      <c r="B77" s="3">
        <f>(E64-E12)/(1+B7)</f>
        <v>238.09523809523807</v>
      </c>
      <c r="C77">
        <f>D70+C78</f>
        <v>48</v>
      </c>
      <c r="D77" s="18">
        <f>IF((B77+C77)&gt;(D75+D76),-D75-D76,-B77-C77)</f>
        <v>-172.98253968253971</v>
      </c>
      <c r="E77" s="18">
        <f>SUM(B77:D77)</f>
        <v>113.11269841269836</v>
      </c>
    </row>
    <row r="78" spans="1:5" x14ac:dyDescent="0.2">
      <c r="A78" t="s">
        <v>68</v>
      </c>
      <c r="B78">
        <f>D64-D12</f>
        <v>200</v>
      </c>
      <c r="C78">
        <f>D41-C41</f>
        <v>-40</v>
      </c>
      <c r="D78" s="17">
        <f>-(D75+D76+D77)/2</f>
        <v>0</v>
      </c>
      <c r="E78" s="3">
        <f>SUM(B78:D78)</f>
        <v>160</v>
      </c>
    </row>
    <row r="79" spans="1:5" x14ac:dyDescent="0.2">
      <c r="A79" t="s">
        <v>41</v>
      </c>
      <c r="B79">
        <f>-D64</f>
        <v>-400</v>
      </c>
      <c r="C79">
        <v>0</v>
      </c>
      <c r="D79">
        <v>0</v>
      </c>
      <c r="E79" s="3">
        <f t="shared" si="9"/>
        <v>-400</v>
      </c>
    </row>
    <row r="80" spans="1:5" x14ac:dyDescent="0.2">
      <c r="A80" t="s">
        <v>43</v>
      </c>
      <c r="B80" s="16">
        <f>SUM(B75:B79)</f>
        <v>428.57142857142844</v>
      </c>
      <c r="C80" s="6">
        <f>SUM(C75:C78)</f>
        <v>88</v>
      </c>
      <c r="D80" s="6">
        <f>SUM(D75:D78)</f>
        <v>0</v>
      </c>
      <c r="E80" s="3">
        <f>SUM(B80:D80)</f>
        <v>516.57142857142844</v>
      </c>
    </row>
    <row r="82" spans="1:6" x14ac:dyDescent="0.2">
      <c r="A82" t="s">
        <v>61</v>
      </c>
    </row>
    <row r="83" spans="1:6" x14ac:dyDescent="0.2">
      <c r="B83" t="s">
        <v>29</v>
      </c>
      <c r="C83" t="s">
        <v>58</v>
      </c>
      <c r="D83" t="s">
        <v>46</v>
      </c>
      <c r="E83" t="s">
        <v>48</v>
      </c>
    </row>
    <row r="84" spans="1:6" x14ac:dyDescent="0.2">
      <c r="A84" t="s">
        <v>35</v>
      </c>
      <c r="B84" s="3">
        <f>B80</f>
        <v>428.57142857142844</v>
      </c>
      <c r="C84" s="6">
        <f>C80</f>
        <v>88</v>
      </c>
      <c r="D84" s="6">
        <f>D80</f>
        <v>0</v>
      </c>
      <c r="E84" s="3">
        <f>E80</f>
        <v>516.57142857142844</v>
      </c>
    </row>
    <row r="85" spans="1:6" x14ac:dyDescent="0.2">
      <c r="A85" t="s">
        <v>39</v>
      </c>
      <c r="B85" s="3">
        <f>B84*B7</f>
        <v>21.428571428571423</v>
      </c>
      <c r="C85">
        <v>0</v>
      </c>
      <c r="D85" s="17">
        <f>D84*B7</f>
        <v>0</v>
      </c>
      <c r="E85" s="3">
        <f>SUM(B85:D85)</f>
        <v>21.428571428571423</v>
      </c>
    </row>
    <row r="86" spans="1:6" x14ac:dyDescent="0.2">
      <c r="A86" t="s">
        <v>60</v>
      </c>
      <c r="B86">
        <v>0</v>
      </c>
      <c r="C86">
        <v>0</v>
      </c>
      <c r="D86">
        <v>0</v>
      </c>
      <c r="E86" s="3">
        <f>SUM(B86:D86)</f>
        <v>0</v>
      </c>
    </row>
    <row r="87" spans="1:6" x14ac:dyDescent="0.2">
      <c r="A87" t="s">
        <v>66</v>
      </c>
      <c r="B87">
        <v>0</v>
      </c>
      <c r="C87">
        <f>E61-D61</f>
        <v>-88</v>
      </c>
      <c r="D87" s="6">
        <f>-SUM(D84,D85,D86)</f>
        <v>0</v>
      </c>
      <c r="E87" s="3">
        <f>SUM(B87:D87)</f>
        <v>-88</v>
      </c>
    </row>
    <row r="88" spans="1:6" x14ac:dyDescent="0.2">
      <c r="A88" t="s">
        <v>41</v>
      </c>
      <c r="B88">
        <f>-E64</f>
        <v>-450</v>
      </c>
      <c r="C88">
        <v>0</v>
      </c>
      <c r="D88">
        <v>0</v>
      </c>
      <c r="E88" s="3">
        <f t="shared" ref="E88" si="10">SUM(B88:D88)</f>
        <v>-450</v>
      </c>
    </row>
    <row r="89" spans="1:6" x14ac:dyDescent="0.2">
      <c r="A89" t="s">
        <v>43</v>
      </c>
      <c r="B89" s="3">
        <f>SUM(B84:B88)</f>
        <v>0</v>
      </c>
      <c r="C89" s="3">
        <f>SUM(C84:C88)</f>
        <v>0</v>
      </c>
      <c r="D89" s="3">
        <f>SUM(D84:D88)</f>
        <v>0</v>
      </c>
      <c r="E89" s="3">
        <f>SUM(B89:D89)</f>
        <v>0</v>
      </c>
    </row>
    <row r="91" spans="1:6" x14ac:dyDescent="0.2">
      <c r="A91" t="s">
        <v>70</v>
      </c>
      <c r="C91">
        <v>1</v>
      </c>
      <c r="D91">
        <v>2</v>
      </c>
      <c r="E91">
        <v>3</v>
      </c>
      <c r="F91" s="19" t="s">
        <v>71</v>
      </c>
    </row>
    <row r="92" spans="1:6" x14ac:dyDescent="0.2">
      <c r="A92" s="12" t="s">
        <v>64</v>
      </c>
    </row>
    <row r="93" spans="1:6" x14ac:dyDescent="0.2">
      <c r="A93" t="s">
        <v>62</v>
      </c>
      <c r="C93">
        <f>-B6+C64</f>
        <v>-700</v>
      </c>
      <c r="D93">
        <f>C93+D64</f>
        <v>-300</v>
      </c>
      <c r="E93">
        <f>D93+E64</f>
        <v>150</v>
      </c>
    </row>
    <row r="94" spans="1:6" x14ac:dyDescent="0.2">
      <c r="A94" t="s">
        <v>48</v>
      </c>
      <c r="C94" s="6">
        <f>E54</f>
        <v>616.62736205593342</v>
      </c>
      <c r="D94" s="3">
        <f>E80</f>
        <v>516.57142857142844</v>
      </c>
      <c r="E94" s="3">
        <f>E89</f>
        <v>0</v>
      </c>
    </row>
    <row r="95" spans="1:6" x14ac:dyDescent="0.2">
      <c r="A95" t="s">
        <v>63</v>
      </c>
      <c r="C95" s="6">
        <f>-C93-C94</f>
        <v>83.372637944066582</v>
      </c>
      <c r="D95" s="6">
        <f>-D93-D94</f>
        <v>-216.57142857142844</v>
      </c>
      <c r="E95" s="6">
        <f>-E93-E94</f>
        <v>-150</v>
      </c>
    </row>
    <row r="97" spans="1:6" x14ac:dyDescent="0.2">
      <c r="A97" s="12" t="s">
        <v>65</v>
      </c>
    </row>
    <row r="98" spans="1:6" x14ac:dyDescent="0.2">
      <c r="A98" t="s">
        <v>67</v>
      </c>
      <c r="C98" s="3">
        <f>-E52</f>
        <v>122.37263794406653</v>
      </c>
      <c r="D98" s="3">
        <f>-E78</f>
        <v>-160</v>
      </c>
      <c r="E98" s="3">
        <f>-E87</f>
        <v>88</v>
      </c>
      <c r="F98" s="3">
        <f>SUM(C98:E98)</f>
        <v>50.372637944066526</v>
      </c>
    </row>
    <row r="99" spans="1:6" ht="28.5" x14ac:dyDescent="0.2">
      <c r="A99" s="22" t="s">
        <v>74</v>
      </c>
      <c r="C99" s="3">
        <f>E49</f>
        <v>0</v>
      </c>
      <c r="D99" s="3">
        <f>-E77</f>
        <v>-113.11269841269836</v>
      </c>
      <c r="E99" s="3">
        <f>E86</f>
        <v>0</v>
      </c>
      <c r="F99" s="3">
        <f>SUM(C99:E99)</f>
        <v>-113.11269841269836</v>
      </c>
    </row>
    <row r="100" spans="1:6" ht="16.5" x14ac:dyDescent="0.2">
      <c r="A100" t="s">
        <v>39</v>
      </c>
      <c r="C100" s="8">
        <f>-E51</f>
        <v>-39</v>
      </c>
      <c r="D100" s="21">
        <f>-E76</f>
        <v>-26.831368102796674</v>
      </c>
      <c r="E100" s="21">
        <f>-E85</f>
        <v>-21.428571428571423</v>
      </c>
      <c r="F100" s="21">
        <f t="shared" ref="F100" si="11">SUM(C100:E100)</f>
        <v>-87.259939531368104</v>
      </c>
    </row>
    <row r="101" spans="1:6" ht="16.5" x14ac:dyDescent="0.2">
      <c r="A101" s="12" t="s">
        <v>69</v>
      </c>
      <c r="C101" s="20">
        <f>SUM(C98:C100)</f>
        <v>83.372637944066526</v>
      </c>
      <c r="D101" s="20">
        <f t="shared" ref="D101:F101" si="12">SUM(D98:D100)</f>
        <v>-299.94406651549502</v>
      </c>
      <c r="E101" s="20">
        <f t="shared" si="12"/>
        <v>66.571428571428584</v>
      </c>
      <c r="F101" s="20">
        <f t="shared" si="12"/>
        <v>-149.99999999999994</v>
      </c>
    </row>
  </sheetData>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例2A的利源分析</vt:lpstr>
      <vt:lpstr>例B-亏损保单组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hxy</dc:creator>
  <cp:lastModifiedBy>hxy</cp:lastModifiedBy>
  <dcterms:created xsi:type="dcterms:W3CDTF">2018-01-07T07:51:04Z</dcterms:created>
  <dcterms:modified xsi:type="dcterms:W3CDTF">2019-09-02T02:08:09Z</dcterms:modified>
</cp:coreProperties>
</file>