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IT\MDMB\Assesment\Assesment 2 - Coursework with calculations and written answers\"/>
    </mc:Choice>
  </mc:AlternateContent>
  <xr:revisionPtr revIDLastSave="0" documentId="13_ncr:1_{1AE396BB-A92E-4173-968A-3593F8D94A99}" xr6:coauthVersionLast="47" xr6:coauthVersionMax="47" xr10:uidLastSave="{00000000-0000-0000-0000-000000000000}"/>
  <bookViews>
    <workbookView xWindow="-110" yWindow="-110" windowWidth="19420" windowHeight="11500" activeTab="3" xr2:uid="{10815F64-5087-45A2-A78F-41EB7EAD178E}"/>
  </bookViews>
  <sheets>
    <sheet name="Q2" sheetId="1" r:id="rId1"/>
    <sheet name="Q3.1" sheetId="2" r:id="rId2"/>
    <sheet name="Q3.2" sheetId="3" r:id="rId3"/>
    <sheet name="Q4.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C58" i="1" s="1"/>
  <c r="E51" i="1"/>
  <c r="E50" i="1"/>
  <c r="C10" i="4"/>
  <c r="C12" i="4"/>
  <c r="C14" i="4"/>
  <c r="J54" i="2"/>
  <c r="C54" i="2"/>
  <c r="E50" i="2"/>
  <c r="N49" i="2"/>
  <c r="L49" i="2"/>
  <c r="N48" i="2"/>
  <c r="L48" i="2"/>
  <c r="N47" i="2"/>
  <c r="L47" i="2"/>
  <c r="N46" i="2"/>
  <c r="L46" i="2"/>
  <c r="N45" i="2"/>
  <c r="L45" i="2"/>
  <c r="N44" i="2"/>
  <c r="N50" i="2" s="1"/>
  <c r="K44" i="2"/>
  <c r="L44" i="2" s="1"/>
  <c r="G45" i="2"/>
  <c r="G46" i="2"/>
  <c r="G47" i="2"/>
  <c r="G48" i="2"/>
  <c r="G49" i="2"/>
  <c r="G44" i="2"/>
  <c r="G50" i="2" s="1"/>
  <c r="E45" i="2"/>
  <c r="E46" i="2"/>
  <c r="E47" i="2"/>
  <c r="E48" i="2"/>
  <c r="E49" i="2"/>
  <c r="D44" i="2"/>
  <c r="E44" i="2" s="1"/>
  <c r="K65" i="2"/>
  <c r="K66" i="2"/>
  <c r="K67" i="2"/>
  <c r="K68" i="2"/>
  <c r="K64" i="2"/>
  <c r="J62" i="2"/>
  <c r="K62" i="2" s="1"/>
  <c r="K63" i="2"/>
  <c r="D71" i="2"/>
  <c r="E63" i="2"/>
  <c r="E64" i="2"/>
  <c r="E65" i="2"/>
  <c r="E66" i="2"/>
  <c r="E67" i="2"/>
  <c r="E68" i="2"/>
  <c r="E62" i="2"/>
  <c r="F62" i="2" s="1"/>
  <c r="D69" i="2"/>
  <c r="C69" i="2"/>
  <c r="K19" i="2"/>
  <c r="K18" i="2"/>
  <c r="K17" i="2"/>
  <c r="K16" i="2"/>
  <c r="K15" i="2"/>
  <c r="K14" i="2"/>
  <c r="L14" i="2" s="1"/>
  <c r="E14" i="2"/>
  <c r="E19" i="2"/>
  <c r="E18" i="2"/>
  <c r="E17" i="2"/>
  <c r="E16" i="2"/>
  <c r="E15" i="2"/>
  <c r="J22" i="2"/>
  <c r="D22" i="2"/>
  <c r="J35" i="2"/>
  <c r="J34" i="2"/>
  <c r="J33" i="2"/>
  <c r="J32" i="2"/>
  <c r="J31" i="2"/>
  <c r="I30" i="2"/>
  <c r="J30" i="2" s="1"/>
  <c r="E33" i="2"/>
  <c r="E34" i="2"/>
  <c r="E31" i="2"/>
  <c r="E32" i="2"/>
  <c r="E35" i="2"/>
  <c r="D30" i="2"/>
  <c r="E30" i="2" s="1"/>
  <c r="D20" i="2"/>
  <c r="C20" i="2"/>
  <c r="J20" i="2"/>
  <c r="I20" i="2"/>
  <c r="C56" i="1"/>
  <c r="F18" i="1"/>
  <c r="F19" i="1"/>
  <c r="F17" i="1"/>
  <c r="F7" i="1"/>
  <c r="F8" i="1"/>
  <c r="F6" i="1"/>
  <c r="E36" i="1"/>
  <c r="E35" i="1"/>
  <c r="F35" i="1" s="1"/>
  <c r="E34" i="1"/>
  <c r="F34" i="1" s="1"/>
  <c r="D36" i="1"/>
  <c r="F36" i="1" s="1"/>
  <c r="D35" i="1"/>
  <c r="D34" i="1"/>
  <c r="C36" i="1"/>
  <c r="C35" i="1"/>
  <c r="C34" i="1"/>
  <c r="L15" i="2" l="1"/>
  <c r="L16" i="2" s="1"/>
  <c r="L50" i="2"/>
  <c r="K69" i="2"/>
  <c r="F63" i="2"/>
  <c r="F64" i="2" s="1"/>
  <c r="F65" i="2" s="1"/>
  <c r="F66" i="2" s="1"/>
  <c r="F67" i="2" s="1"/>
  <c r="F68" i="2" s="1"/>
  <c r="K20" i="2"/>
  <c r="E20" i="2"/>
  <c r="F14" i="2"/>
  <c r="F15" i="2" s="1"/>
  <c r="F16" i="2" s="1"/>
  <c r="F17" i="2" s="1"/>
  <c r="F18" i="2" s="1"/>
  <c r="E69" i="2"/>
  <c r="E36" i="2"/>
  <c r="J36" i="2"/>
</calcChain>
</file>

<file path=xl/sharedStrings.xml><?xml version="1.0" encoding="utf-8"?>
<sst xmlns="http://schemas.openxmlformats.org/spreadsheetml/2006/main" count="259" uniqueCount="142">
  <si>
    <t>States of nature</t>
  </si>
  <si>
    <t>Campaign A</t>
  </si>
  <si>
    <t>Campaign B</t>
  </si>
  <si>
    <t>Campaign C</t>
  </si>
  <si>
    <t>Low growth</t>
  </si>
  <si>
    <t>Medium growth</t>
  </si>
  <si>
    <t>High growth</t>
  </si>
  <si>
    <t>Payoffs in £000</t>
  </si>
  <si>
    <t>Maximax Rule</t>
  </si>
  <si>
    <t>Decision :</t>
  </si>
  <si>
    <t>Maximin Rule</t>
  </si>
  <si>
    <t>Minimax Regret Rule</t>
  </si>
  <si>
    <t>Highest Regret</t>
  </si>
  <si>
    <t>Max Payoff</t>
  </si>
  <si>
    <t>Min Payoff</t>
  </si>
  <si>
    <t>High growth (0.2)</t>
  </si>
  <si>
    <t>Medium growth  (0.2)</t>
  </si>
  <si>
    <t>With Probabilities</t>
  </si>
  <si>
    <t>EMV</t>
  </si>
  <si>
    <t>A =</t>
  </si>
  <si>
    <t>B=</t>
  </si>
  <si>
    <t>C=</t>
  </si>
  <si>
    <t>Low growth (0.6)</t>
  </si>
  <si>
    <t>EVWPI =</t>
  </si>
  <si>
    <t>VOPI=</t>
  </si>
  <si>
    <t>Period</t>
  </si>
  <si>
    <t>Year 1</t>
  </si>
  <si>
    <t>Year 2</t>
  </si>
  <si>
    <t>Year 3</t>
  </si>
  <si>
    <t>Year 4</t>
  </si>
  <si>
    <t>Year 5</t>
  </si>
  <si>
    <t>Machine A</t>
  </si>
  <si>
    <t>Machine B</t>
  </si>
  <si>
    <t>Year 0</t>
  </si>
  <si>
    <t>Cash Inflow</t>
  </si>
  <si>
    <t>Cash Outflow</t>
  </si>
  <si>
    <t>Net Cashflow</t>
  </si>
  <si>
    <t>Total</t>
  </si>
  <si>
    <t>NPV</t>
  </si>
  <si>
    <t>Discount factor (5%)</t>
  </si>
  <si>
    <t>PV</t>
  </si>
  <si>
    <t>Payback Period =</t>
  </si>
  <si>
    <t>3 + (400/2000) =</t>
  </si>
  <si>
    <t>1 + (4600/5000) =</t>
  </si>
  <si>
    <t>Unrecoverd Investment</t>
  </si>
  <si>
    <t>Payoff Table</t>
  </si>
  <si>
    <t>A)</t>
  </si>
  <si>
    <t>B)</t>
  </si>
  <si>
    <t>C)</t>
  </si>
  <si>
    <t>D)</t>
  </si>
  <si>
    <t>Payoff Table for Machine A</t>
  </si>
  <si>
    <t>5 + (370/1000) =</t>
  </si>
  <si>
    <t>IRR</t>
  </si>
  <si>
    <t>DF - 5%</t>
  </si>
  <si>
    <t>PV - DF for 5%</t>
  </si>
  <si>
    <t>DF - 20%</t>
  </si>
  <si>
    <t>PV - DF for 20%</t>
  </si>
  <si>
    <t>IRR =</t>
  </si>
  <si>
    <r>
      <t>(N</t>
    </r>
    <r>
      <rPr>
        <vertAlign val="subscript"/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2"/>
        <scheme val="minor"/>
      </rPr>
      <t>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- N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r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 / (N</t>
    </r>
    <r>
      <rPr>
        <vertAlign val="subscript"/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2"/>
        <scheme val="minor"/>
      </rPr>
      <t>- N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</si>
  <si>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t xml:space="preserve">       =</t>
  </si>
  <si>
    <t>(2,445.80 * 0.2 - (-24.50) * 0.05) / (2,445.80 - (-24.50))</t>
  </si>
  <si>
    <t>(837.00 * 0.2 - (-845.40) * 0.05) / (837.00 - (-845.40))</t>
  </si>
  <si>
    <t>Product</t>
  </si>
  <si>
    <t>Vulcanisation</t>
  </si>
  <si>
    <t>Stitching</t>
  </si>
  <si>
    <t>Assembling</t>
  </si>
  <si>
    <t>Packaging</t>
  </si>
  <si>
    <t>Minutes per trainer</t>
  </si>
  <si>
    <t>Minutes available
in the machines</t>
  </si>
  <si>
    <t>The unit contribution margin for running sneakers is £4, and for fashion sneakers is £5.</t>
  </si>
  <si>
    <t>Running trainers (A)</t>
  </si>
  <si>
    <t>Fashion trainers (B)</t>
  </si>
  <si>
    <t>Linear programming model</t>
  </si>
  <si>
    <t>Max 4A + 5B</t>
  </si>
  <si>
    <t>Subject to:</t>
  </si>
  <si>
    <t>12A + 18B ≤ 240</t>
  </si>
  <si>
    <t>30A + 45B ≤ 450</t>
  </si>
  <si>
    <t>20A + 60B ≤ 480</t>
  </si>
  <si>
    <t>40A + 30B ≤ 480</t>
  </si>
  <si>
    <t>Vulcanisation constraint</t>
  </si>
  <si>
    <t>(Stitching constraint)</t>
  </si>
  <si>
    <t>(Assembling constraint)</t>
  </si>
  <si>
    <t>(Packaging constraint)</t>
  </si>
  <si>
    <t>R ≥0; D ≥0</t>
  </si>
  <si>
    <t>(Non-negativity constraint)</t>
  </si>
  <si>
    <t>(objective function: maximize profit)</t>
  </si>
  <si>
    <t>12A + 18B = 240</t>
  </si>
  <si>
    <t>(A=0, B=13.33)</t>
  </si>
  <si>
    <t>(B=0, A=20)</t>
  </si>
  <si>
    <t>30A + 45B = 450</t>
  </si>
  <si>
    <t>20A + 60B = 480</t>
  </si>
  <si>
    <t>40A + 30B = 480</t>
  </si>
  <si>
    <t>(A=0, B=10)</t>
  </si>
  <si>
    <t>(B=0, A=15)</t>
  </si>
  <si>
    <t>(A=0, B=8)</t>
  </si>
  <si>
    <t>(B=0, A=24)</t>
  </si>
  <si>
    <t>(A=0, B=16)</t>
  </si>
  <si>
    <t>(B=0, A=12)</t>
  </si>
  <si>
    <t>A</t>
  </si>
  <si>
    <t>B</t>
  </si>
  <si>
    <t>4A + 5B = 20</t>
  </si>
  <si>
    <t>(A=0, B=4)</t>
  </si>
  <si>
    <t>(B=0, A=5)</t>
  </si>
  <si>
    <t>A = 6, B = 6</t>
  </si>
  <si>
    <t>30A + 45B = 450 _1</t>
  </si>
  <si>
    <t>20A + 60B = 480 _2</t>
  </si>
  <si>
    <t>*2</t>
  </si>
  <si>
    <t>*3</t>
  </si>
  <si>
    <t>60A + 90B = 900 _3</t>
  </si>
  <si>
    <t>60A + 180B = 1440 _4</t>
  </si>
  <si>
    <t>4 - 3</t>
  </si>
  <si>
    <t>(60A + 180B) - (60A + 90B) = 1440 - 900</t>
  </si>
  <si>
    <t>90B = 540</t>
  </si>
  <si>
    <t>B = 6</t>
  </si>
  <si>
    <t>1, B=6</t>
  </si>
  <si>
    <t>30A + (45*6) = 450</t>
  </si>
  <si>
    <t>30A + 270 = 450</t>
  </si>
  <si>
    <t>30A = 180</t>
  </si>
  <si>
    <t>A = 6</t>
  </si>
  <si>
    <t>Decision</t>
  </si>
  <si>
    <t>Option A</t>
  </si>
  <si>
    <t>Option B</t>
  </si>
  <si>
    <t>Option C</t>
  </si>
  <si>
    <t>Economic growth</t>
  </si>
  <si>
    <t>High (0.2)</t>
  </si>
  <si>
    <t>Low (0.6)</t>
  </si>
  <si>
    <t>Zero (0.2)</t>
  </si>
  <si>
    <t>Option A =</t>
  </si>
  <si>
    <t>Option C =</t>
  </si>
  <si>
    <t>Option B =</t>
  </si>
  <si>
    <t>(90*0.2) + (50*0.6) + (0*0.2)</t>
  </si>
  <si>
    <t>(200*0.2) + (50*0.6) + (50*0.2)</t>
  </si>
  <si>
    <t>(-10*0.2) + (10*0.6) + (50*0.2)</t>
  </si>
  <si>
    <t>(150*0.2) + (25*0.2) + (-100*0.6) =</t>
  </si>
  <si>
    <t>(45*0.2) + (45*0.2) + (0*0.6) =</t>
  </si>
  <si>
    <t>(-10*0.2) + (10*0.2) + (50*0.6) =</t>
  </si>
  <si>
    <t xml:space="preserve">                   =</t>
  </si>
  <si>
    <t>EMV;</t>
  </si>
  <si>
    <t>Sucessful</t>
  </si>
  <si>
    <t>Unsucessful</t>
  </si>
  <si>
    <t>Do a MC</t>
  </si>
  <si>
    <t>Not do a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</si>
</sst>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 applyAlignment="1">
      <alignment horizontal="center"/>
    </xf>
    <xf numFmtId="0" fontId="0" fillId="6" borderId="0" xfId="0" applyFill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</xdr:row>
      <xdr:rowOff>0</xdr:rowOff>
    </xdr:from>
    <xdr:to>
      <xdr:col>9</xdr:col>
      <xdr:colOff>90714</xdr:colOff>
      <xdr:row>30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FB988DC-0A48-2FBE-AB84-6A1777925986}"/>
            </a:ext>
          </a:extLst>
        </xdr:cNvPr>
        <xdr:cNvCxnSpPr/>
      </xdr:nvCxnSpPr>
      <xdr:spPr>
        <a:xfrm flipH="1" flipV="1">
          <a:off x="7347857" y="4649107"/>
          <a:ext cx="648607" cy="929822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40822</xdr:rowOff>
    </xdr:from>
    <xdr:to>
      <xdr:col>8</xdr:col>
      <xdr:colOff>104321</xdr:colOff>
      <xdr:row>30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068D05-5DC6-D80E-4BBC-850E262C74DE}"/>
            </a:ext>
          </a:extLst>
        </xdr:cNvPr>
        <xdr:cNvCxnSpPr/>
      </xdr:nvCxnSpPr>
      <xdr:spPr>
        <a:xfrm flipH="1" flipV="1">
          <a:off x="7347857" y="4875893"/>
          <a:ext cx="476250" cy="703036"/>
        </a:xfrm>
        <a:prstGeom prst="line">
          <a:avLst/>
        </a:prstGeom>
        <a:ln>
          <a:solidFill>
            <a:srgbClr val="FFFF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0</xdr:rowOff>
    </xdr:from>
    <xdr:to>
      <xdr:col>8</xdr:col>
      <xdr:colOff>0</xdr:colOff>
      <xdr:row>30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7D66C50-18B8-E050-454A-49DF14F25ADE}"/>
            </a:ext>
          </a:extLst>
        </xdr:cNvPr>
        <xdr:cNvCxnSpPr/>
      </xdr:nvCxnSpPr>
      <xdr:spPr>
        <a:xfrm flipH="1" flipV="1">
          <a:off x="7347857" y="4463143"/>
          <a:ext cx="371929" cy="1115786"/>
        </a:xfrm>
        <a:prstGeom prst="line">
          <a:avLst/>
        </a:prstGeom>
        <a:ln>
          <a:solidFill>
            <a:srgbClr val="92D05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181429</xdr:rowOff>
    </xdr:from>
    <xdr:to>
      <xdr:col>10</xdr:col>
      <xdr:colOff>4536</xdr:colOff>
      <xdr:row>30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35D2FE1-ED48-4F26-655A-689238E81B61}"/>
            </a:ext>
          </a:extLst>
        </xdr:cNvPr>
        <xdr:cNvCxnSpPr/>
      </xdr:nvCxnSpPr>
      <xdr:spPr>
        <a:xfrm flipH="1" flipV="1">
          <a:off x="7347857" y="5016500"/>
          <a:ext cx="748393" cy="562429"/>
        </a:xfrm>
        <a:prstGeom prst="line">
          <a:avLst/>
        </a:prstGeom>
        <a:ln>
          <a:solidFill>
            <a:srgbClr val="00B05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142875</xdr:rowOff>
    </xdr:from>
    <xdr:to>
      <xdr:col>7</xdr:col>
      <xdr:colOff>0</xdr:colOff>
      <xdr:row>29</xdr:row>
      <xdr:rowOff>178593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12D4D84-217A-E979-6EF0-9E6AF4C90A26}"/>
            </a:ext>
          </a:extLst>
        </xdr:cNvPr>
        <xdr:cNvCxnSpPr/>
      </xdr:nvCxnSpPr>
      <xdr:spPr>
        <a:xfrm>
          <a:off x="7358063" y="5254625"/>
          <a:ext cx="182562" cy="218281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152738</xdr:colOff>
      <xdr:row>27</xdr:row>
      <xdr:rowOff>136641</xdr:rowOff>
    </xdr:from>
    <xdr:to>
      <xdr:col>7</xdr:col>
      <xdr:colOff>151484</xdr:colOff>
      <xdr:row>28</xdr:row>
      <xdr:rowOff>172283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8CE084F-93AB-43CA-930B-B1A3948FD08C}"/>
            </a:ext>
          </a:extLst>
        </xdr:cNvPr>
        <xdr:cNvCxnSpPr/>
      </xdr:nvCxnSpPr>
      <xdr:spPr>
        <a:xfrm>
          <a:off x="7506924" y="5120653"/>
          <a:ext cx="183339" cy="220235"/>
        </a:xfrm>
        <a:prstGeom prst="line">
          <a:avLst/>
        </a:prstGeom>
        <a:ln w="1905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138949</xdr:colOff>
      <xdr:row>28</xdr:row>
      <xdr:rowOff>157330</xdr:rowOff>
    </xdr:from>
    <xdr:to>
      <xdr:col>8</xdr:col>
      <xdr:colOff>138948</xdr:colOff>
      <xdr:row>30</xdr:row>
      <xdr:rowOff>9231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376E188-4B96-48A3-9423-A43E36963F9D}"/>
            </a:ext>
          </a:extLst>
        </xdr:cNvPr>
        <xdr:cNvCxnSpPr/>
      </xdr:nvCxnSpPr>
      <xdr:spPr>
        <a:xfrm>
          <a:off x="7672054" y="5304172"/>
          <a:ext cx="183815" cy="219533"/>
        </a:xfrm>
        <a:prstGeom prst="line">
          <a:avLst/>
        </a:prstGeom>
        <a:ln w="1905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1839</xdr:colOff>
      <xdr:row>26</xdr:row>
      <xdr:rowOff>140534</xdr:rowOff>
    </xdr:from>
    <xdr:to>
      <xdr:col>7</xdr:col>
      <xdr:colOff>1839</xdr:colOff>
      <xdr:row>27</xdr:row>
      <xdr:rowOff>176254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88D512C-6A8F-4265-9A9A-4327C65EE4CE}"/>
            </a:ext>
          </a:extLst>
        </xdr:cNvPr>
        <xdr:cNvCxnSpPr/>
      </xdr:nvCxnSpPr>
      <xdr:spPr>
        <a:xfrm>
          <a:off x="7351128" y="4919745"/>
          <a:ext cx="183816" cy="219535"/>
        </a:xfrm>
        <a:prstGeom prst="line">
          <a:avLst/>
        </a:prstGeom>
        <a:ln w="1905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1133476</xdr:colOff>
      <xdr:row>28</xdr:row>
      <xdr:rowOff>87313</xdr:rowOff>
    </xdr:from>
    <xdr:to>
      <xdr:col>7</xdr:col>
      <xdr:colOff>92076</xdr:colOff>
      <xdr:row>28</xdr:row>
      <xdr:rowOff>88901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7EE68DC-95FA-342C-2C4D-751CB83F1464}"/>
            </a:ext>
          </a:extLst>
        </xdr:cNvPr>
        <xdr:cNvCxnSpPr/>
      </xdr:nvCxnSpPr>
      <xdr:spPr>
        <a:xfrm>
          <a:off x="7261226" y="5243513"/>
          <a:ext cx="368300" cy="1588"/>
        </a:xfrm>
        <a:prstGeom prst="line">
          <a:avLst/>
        </a:prstGeom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85726</xdr:colOff>
      <xdr:row>28</xdr:row>
      <xdr:rowOff>80963</xdr:rowOff>
    </xdr:from>
    <xdr:to>
      <xdr:col>7</xdr:col>
      <xdr:colOff>85726</xdr:colOff>
      <xdr:row>30</xdr:row>
      <xdr:rowOff>92076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918577C-D02F-31D8-93FE-BC17132DEA71}"/>
            </a:ext>
          </a:extLst>
        </xdr:cNvPr>
        <xdr:cNvCxnSpPr/>
      </xdr:nvCxnSpPr>
      <xdr:spPr>
        <a:xfrm>
          <a:off x="7623176" y="5237163"/>
          <a:ext cx="0" cy="379413"/>
        </a:xfrm>
        <a:prstGeom prst="line">
          <a:avLst/>
        </a:prstGeom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5</xdr:col>
      <xdr:colOff>120650</xdr:colOff>
      <xdr:row>29</xdr:row>
      <xdr:rowOff>33313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51A7DF9-C8C3-4101-8779-AF0023DE21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83" t="3024" r="20503" b="8266"/>
        <a:stretch/>
      </xdr:blipFill>
      <xdr:spPr>
        <a:xfrm>
          <a:off x="730250" y="3314700"/>
          <a:ext cx="3041650" cy="20589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7</xdr:col>
      <xdr:colOff>122765</xdr:colOff>
      <xdr:row>56</xdr:row>
      <xdr:rowOff>139699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79EBEFE-FCD1-49DA-A1F0-065F5918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0" y="7918450"/>
          <a:ext cx="4504265" cy="2533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E2C1-4EE7-4E81-9D80-95937CBA0274}">
  <dimension ref="B2:F58"/>
  <sheetViews>
    <sheetView topLeftCell="A39" workbookViewId="0">
      <selection activeCell="E56" sqref="E56"/>
    </sheetView>
  </sheetViews>
  <sheetFormatPr defaultColWidth="19.08984375" defaultRowHeight="14.5" x14ac:dyDescent="0.35"/>
  <sheetData>
    <row r="2" spans="2:6" x14ac:dyDescent="0.35">
      <c r="B2" s="1" t="s">
        <v>8</v>
      </c>
    </row>
    <row r="4" spans="2:6" x14ac:dyDescent="0.35">
      <c r="B4" s="2"/>
      <c r="C4" s="35" t="s">
        <v>7</v>
      </c>
      <c r="D4" s="35"/>
      <c r="E4" s="35"/>
      <c r="F4" s="34" t="s">
        <v>13</v>
      </c>
    </row>
    <row r="5" spans="2:6" ht="15" thickBot="1" x14ac:dyDescent="0.4">
      <c r="B5" s="2" t="s">
        <v>0</v>
      </c>
      <c r="C5" s="2" t="s">
        <v>6</v>
      </c>
      <c r="D5" s="2" t="s">
        <v>5</v>
      </c>
      <c r="E5" s="2" t="s">
        <v>4</v>
      </c>
      <c r="F5" s="32"/>
    </row>
    <row r="6" spans="2:6" ht="15" thickBot="1" x14ac:dyDescent="0.4">
      <c r="B6" s="2" t="s">
        <v>1</v>
      </c>
      <c r="C6" s="2">
        <v>150</v>
      </c>
      <c r="D6" s="2">
        <v>25</v>
      </c>
      <c r="E6" s="4">
        <v>-100</v>
      </c>
      <c r="F6" s="8">
        <f>MAX(C6:E6)</f>
        <v>150</v>
      </c>
    </row>
    <row r="7" spans="2:6" x14ac:dyDescent="0.35">
      <c r="B7" s="2" t="s">
        <v>2</v>
      </c>
      <c r="C7" s="2">
        <v>45</v>
      </c>
      <c r="D7" s="2">
        <v>45</v>
      </c>
      <c r="E7" s="2">
        <v>0</v>
      </c>
      <c r="F7" s="5">
        <f t="shared" ref="F7:F8" si="0">MAX(C7:E7)</f>
        <v>45</v>
      </c>
    </row>
    <row r="8" spans="2:6" x14ac:dyDescent="0.35">
      <c r="B8" s="2" t="s">
        <v>3</v>
      </c>
      <c r="C8" s="2">
        <v>-10</v>
      </c>
      <c r="D8" s="2">
        <v>10</v>
      </c>
      <c r="E8" s="2">
        <v>50</v>
      </c>
      <c r="F8" s="2">
        <f t="shared" si="0"/>
        <v>50</v>
      </c>
    </row>
    <row r="10" spans="2:6" x14ac:dyDescent="0.35">
      <c r="B10" t="s">
        <v>9</v>
      </c>
      <c r="C10" t="s">
        <v>1</v>
      </c>
    </row>
    <row r="13" spans="2:6" x14ac:dyDescent="0.35">
      <c r="B13" s="1" t="s">
        <v>10</v>
      </c>
    </row>
    <row r="15" spans="2:6" x14ac:dyDescent="0.35">
      <c r="B15" s="2"/>
      <c r="C15" s="34" t="s">
        <v>7</v>
      </c>
      <c r="D15" s="34"/>
      <c r="E15" s="34"/>
      <c r="F15" s="34" t="s">
        <v>14</v>
      </c>
    </row>
    <row r="16" spans="2:6" x14ac:dyDescent="0.35">
      <c r="B16" s="10" t="s">
        <v>0</v>
      </c>
      <c r="C16" s="10" t="s">
        <v>6</v>
      </c>
      <c r="D16" s="10" t="s">
        <v>5</v>
      </c>
      <c r="E16" s="10" t="s">
        <v>4</v>
      </c>
      <c r="F16" s="34"/>
    </row>
    <row r="17" spans="2:6" ht="15" thickBot="1" x14ac:dyDescent="0.4">
      <c r="B17" s="2" t="s">
        <v>1</v>
      </c>
      <c r="C17" s="10">
        <v>150</v>
      </c>
      <c r="D17" s="10">
        <v>25</v>
      </c>
      <c r="E17" s="10">
        <v>-100</v>
      </c>
      <c r="F17" s="6">
        <f>MIN(C17:E17)</f>
        <v>-100</v>
      </c>
    </row>
    <row r="18" spans="2:6" ht="15" thickBot="1" x14ac:dyDescent="0.4">
      <c r="B18" s="2" t="s">
        <v>2</v>
      </c>
      <c r="C18" s="10">
        <v>45</v>
      </c>
      <c r="D18" s="10">
        <v>45</v>
      </c>
      <c r="E18" s="14">
        <v>0</v>
      </c>
      <c r="F18" s="15">
        <f t="shared" ref="F18:F19" si="1">MIN(C18:E18)</f>
        <v>0</v>
      </c>
    </row>
    <row r="19" spans="2:6" x14ac:dyDescent="0.35">
      <c r="B19" s="2" t="s">
        <v>3</v>
      </c>
      <c r="C19" s="10">
        <v>-10</v>
      </c>
      <c r="D19" s="10">
        <v>10</v>
      </c>
      <c r="E19" s="10">
        <v>50</v>
      </c>
      <c r="F19" s="7">
        <f t="shared" si="1"/>
        <v>-10</v>
      </c>
    </row>
    <row r="21" spans="2:6" x14ac:dyDescent="0.35">
      <c r="B21" t="s">
        <v>9</v>
      </c>
      <c r="C21" t="s">
        <v>2</v>
      </c>
    </row>
    <row r="24" spans="2:6" x14ac:dyDescent="0.35">
      <c r="B24" s="1" t="s">
        <v>11</v>
      </c>
    </row>
    <row r="26" spans="2:6" x14ac:dyDescent="0.35">
      <c r="B26" s="2"/>
      <c r="C26" s="35" t="s">
        <v>7</v>
      </c>
      <c r="D26" s="35"/>
      <c r="E26" s="35"/>
    </row>
    <row r="27" spans="2:6" ht="15" thickBot="1" x14ac:dyDescent="0.4">
      <c r="B27" s="10" t="s">
        <v>0</v>
      </c>
      <c r="C27" s="6" t="s">
        <v>6</v>
      </c>
      <c r="D27" s="10" t="s">
        <v>5</v>
      </c>
      <c r="E27" s="10" t="s">
        <v>4</v>
      </c>
    </row>
    <row r="28" spans="2:6" ht="15" thickBot="1" x14ac:dyDescent="0.4">
      <c r="B28" s="4" t="s">
        <v>1</v>
      </c>
      <c r="C28" s="11">
        <v>150</v>
      </c>
      <c r="D28" s="12">
        <v>25</v>
      </c>
      <c r="E28" s="10">
        <v>-100</v>
      </c>
    </row>
    <row r="29" spans="2:6" ht="15" thickBot="1" x14ac:dyDescent="0.4">
      <c r="B29" s="2" t="s">
        <v>2</v>
      </c>
      <c r="C29" s="13">
        <v>45</v>
      </c>
      <c r="D29" s="11">
        <v>45</v>
      </c>
      <c r="E29" s="12">
        <v>0</v>
      </c>
    </row>
    <row r="30" spans="2:6" ht="15" thickBot="1" x14ac:dyDescent="0.4">
      <c r="B30" s="2" t="s">
        <v>3</v>
      </c>
      <c r="C30" s="10">
        <v>-10</v>
      </c>
      <c r="D30" s="13">
        <v>10</v>
      </c>
      <c r="E30" s="11">
        <v>50</v>
      </c>
    </row>
    <row r="32" spans="2:6" x14ac:dyDescent="0.35">
      <c r="B32" s="2"/>
      <c r="C32" s="35" t="s">
        <v>7</v>
      </c>
      <c r="D32" s="35"/>
      <c r="E32" s="35"/>
      <c r="F32" s="32" t="s">
        <v>12</v>
      </c>
    </row>
    <row r="33" spans="2:6" x14ac:dyDescent="0.35">
      <c r="B33" s="10" t="s">
        <v>0</v>
      </c>
      <c r="C33" s="10" t="s">
        <v>6</v>
      </c>
      <c r="D33" s="10" t="s">
        <v>5</v>
      </c>
      <c r="E33" s="10" t="s">
        <v>4</v>
      </c>
      <c r="F33" s="33"/>
    </row>
    <row r="34" spans="2:6" ht="15" thickBot="1" x14ac:dyDescent="0.4">
      <c r="B34" s="2" t="s">
        <v>1</v>
      </c>
      <c r="C34" s="10">
        <f>C28-150</f>
        <v>0</v>
      </c>
      <c r="D34" s="10">
        <f>D29-25</f>
        <v>20</v>
      </c>
      <c r="E34" s="10">
        <f>E30-(-100)</f>
        <v>150</v>
      </c>
      <c r="F34" s="6">
        <f>MAX(C34:E34)</f>
        <v>150</v>
      </c>
    </row>
    <row r="35" spans="2:6" ht="15" thickBot="1" x14ac:dyDescent="0.4">
      <c r="B35" s="2" t="s">
        <v>2</v>
      </c>
      <c r="C35" s="10">
        <f>C28-45</f>
        <v>105</v>
      </c>
      <c r="D35" s="10">
        <f>D29-45</f>
        <v>0</v>
      </c>
      <c r="E35" s="14">
        <f>E30-0</f>
        <v>50</v>
      </c>
      <c r="F35" s="15">
        <f t="shared" ref="F35:F36" si="2">MAX(C35:E35)</f>
        <v>105</v>
      </c>
    </row>
    <row r="36" spans="2:6" x14ac:dyDescent="0.35">
      <c r="B36" s="2" t="s">
        <v>3</v>
      </c>
      <c r="C36" s="10">
        <f>C28-(-10)</f>
        <v>160</v>
      </c>
      <c r="D36" s="10">
        <f>D29-10</f>
        <v>35</v>
      </c>
      <c r="E36" s="10">
        <f>E30-50</f>
        <v>0</v>
      </c>
      <c r="F36" s="7">
        <f t="shared" si="2"/>
        <v>160</v>
      </c>
    </row>
    <row r="38" spans="2:6" x14ac:dyDescent="0.35">
      <c r="B38" t="s">
        <v>9</v>
      </c>
      <c r="C38" t="s">
        <v>2</v>
      </c>
    </row>
    <row r="41" spans="2:6" x14ac:dyDescent="0.35">
      <c r="B41" s="1" t="s">
        <v>17</v>
      </c>
    </row>
    <row r="43" spans="2:6" x14ac:dyDescent="0.35">
      <c r="B43" s="2"/>
      <c r="C43" s="35" t="s">
        <v>7</v>
      </c>
      <c r="D43" s="35"/>
      <c r="E43" s="35"/>
    </row>
    <row r="44" spans="2:6" x14ac:dyDescent="0.35">
      <c r="B44" s="3" t="s">
        <v>0</v>
      </c>
      <c r="C44" s="10" t="s">
        <v>15</v>
      </c>
      <c r="D44" s="10" t="s">
        <v>16</v>
      </c>
      <c r="E44" s="10" t="s">
        <v>22</v>
      </c>
    </row>
    <row r="45" spans="2:6" x14ac:dyDescent="0.35">
      <c r="B45" s="2" t="s">
        <v>1</v>
      </c>
      <c r="C45" s="10">
        <v>150</v>
      </c>
      <c r="D45" s="10">
        <v>25</v>
      </c>
      <c r="E45" s="14">
        <v>-100</v>
      </c>
    </row>
    <row r="46" spans="2:6" x14ac:dyDescent="0.35">
      <c r="B46" s="2" t="s">
        <v>2</v>
      </c>
      <c r="C46" s="10">
        <v>45</v>
      </c>
      <c r="D46" s="10">
        <v>45</v>
      </c>
      <c r="E46" s="10">
        <v>0</v>
      </c>
    </row>
    <row r="47" spans="2:6" x14ac:dyDescent="0.35">
      <c r="B47" s="2" t="s">
        <v>3</v>
      </c>
      <c r="C47" s="10">
        <v>-10</v>
      </c>
      <c r="D47" s="10">
        <v>10</v>
      </c>
      <c r="E47" s="10">
        <v>50</v>
      </c>
    </row>
    <row r="49" spans="2:5" x14ac:dyDescent="0.35">
      <c r="B49" t="s">
        <v>18</v>
      </c>
    </row>
    <row r="50" spans="2:5" x14ac:dyDescent="0.35">
      <c r="B50" s="9" t="s">
        <v>19</v>
      </c>
      <c r="C50" s="27" t="s">
        <v>133</v>
      </c>
      <c r="E50" s="27">
        <f>(150*0.2) + (25*0.2) + (-100*0.6)</f>
        <v>-25</v>
      </c>
    </row>
    <row r="51" spans="2:5" x14ac:dyDescent="0.35">
      <c r="B51" s="9" t="s">
        <v>20</v>
      </c>
      <c r="C51" s="27" t="s">
        <v>134</v>
      </c>
      <c r="E51" s="27">
        <f>(45*0.2) + (45*0.2) + (0*0.6)</f>
        <v>18</v>
      </c>
    </row>
    <row r="52" spans="2:5" x14ac:dyDescent="0.35">
      <c r="B52" s="9" t="s">
        <v>21</v>
      </c>
      <c r="C52" s="27" t="s">
        <v>135</v>
      </c>
      <c r="E52" s="27">
        <f>(-10*0.2) + (10*0.2) + (50*0.6)</f>
        <v>30</v>
      </c>
    </row>
    <row r="54" spans="2:5" x14ac:dyDescent="0.35">
      <c r="B54" t="s">
        <v>9</v>
      </c>
      <c r="C54" t="s">
        <v>3</v>
      </c>
    </row>
    <row r="56" spans="2:5" x14ac:dyDescent="0.35">
      <c r="B56" s="17" t="s">
        <v>23</v>
      </c>
      <c r="C56" s="16">
        <f xml:space="preserve"> (C45*0.2) + (D46*0.2) + (E47*0.6)</f>
        <v>69</v>
      </c>
    </row>
    <row r="58" spans="2:5" x14ac:dyDescent="0.35">
      <c r="B58" t="s">
        <v>24</v>
      </c>
      <c r="C58">
        <f>C56-E52</f>
        <v>39</v>
      </c>
    </row>
  </sheetData>
  <mergeCells count="8">
    <mergeCell ref="F32:F33"/>
    <mergeCell ref="F4:F5"/>
    <mergeCell ref="F15:F16"/>
    <mergeCell ref="C43:E43"/>
    <mergeCell ref="C4:E4"/>
    <mergeCell ref="C15:E15"/>
    <mergeCell ref="C26:E26"/>
    <mergeCell ref="C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0AC7-47A7-4BA5-B570-25F570B09371}">
  <dimension ref="A3:N73"/>
  <sheetViews>
    <sheetView workbookViewId="0">
      <selection activeCell="D58" sqref="D58"/>
    </sheetView>
  </sheetViews>
  <sheetFormatPr defaultColWidth="19.453125" defaultRowHeight="14.5" x14ac:dyDescent="0.35"/>
  <sheetData>
    <row r="3" spans="1:12" x14ac:dyDescent="0.35">
      <c r="B3" s="10" t="s">
        <v>25</v>
      </c>
      <c r="C3" s="10" t="s">
        <v>31</v>
      </c>
      <c r="D3" s="10" t="s">
        <v>32</v>
      </c>
      <c r="E3" s="16"/>
    </row>
    <row r="4" spans="1:12" x14ac:dyDescent="0.35">
      <c r="B4" s="10" t="s">
        <v>33</v>
      </c>
      <c r="C4" s="18">
        <v>-5000</v>
      </c>
      <c r="D4" s="18">
        <v>-6400</v>
      </c>
      <c r="E4" s="28"/>
    </row>
    <row r="5" spans="1:12" x14ac:dyDescent="0.35">
      <c r="B5" s="10" t="s">
        <v>26</v>
      </c>
      <c r="C5" s="18">
        <v>1350</v>
      </c>
      <c r="D5" s="18">
        <v>1800</v>
      </c>
      <c r="E5" s="28"/>
    </row>
    <row r="6" spans="1:12" x14ac:dyDescent="0.35">
      <c r="B6" s="10" t="s">
        <v>27</v>
      </c>
      <c r="C6" s="18">
        <v>1400</v>
      </c>
      <c r="D6" s="18">
        <v>5000</v>
      </c>
      <c r="E6" s="28"/>
    </row>
    <row r="7" spans="1:12" x14ac:dyDescent="0.35">
      <c r="B7" s="10" t="s">
        <v>28</v>
      </c>
      <c r="C7" s="18">
        <v>1850</v>
      </c>
      <c r="D7" s="10">
        <v>400</v>
      </c>
      <c r="E7" s="16"/>
    </row>
    <row r="8" spans="1:12" x14ac:dyDescent="0.35">
      <c r="B8" s="10" t="s">
        <v>29</v>
      </c>
      <c r="C8" s="18">
        <v>2000</v>
      </c>
      <c r="D8" s="10">
        <v>400</v>
      </c>
      <c r="E8" s="16"/>
    </row>
    <row r="9" spans="1:12" x14ac:dyDescent="0.35">
      <c r="B9" s="10" t="s">
        <v>30</v>
      </c>
      <c r="C9" s="18">
        <v>2100</v>
      </c>
      <c r="D9" s="10">
        <v>400</v>
      </c>
      <c r="E9" s="16"/>
    </row>
    <row r="11" spans="1:12" x14ac:dyDescent="0.35">
      <c r="A11" s="29" t="s">
        <v>46</v>
      </c>
      <c r="B11" s="19" t="s">
        <v>45</v>
      </c>
    </row>
    <row r="13" spans="1:12" x14ac:dyDescent="0.35">
      <c r="B13" s="10" t="s">
        <v>25</v>
      </c>
      <c r="C13" s="10" t="s">
        <v>35</v>
      </c>
      <c r="D13" s="10" t="s">
        <v>34</v>
      </c>
      <c r="E13" s="10" t="s">
        <v>36</v>
      </c>
      <c r="F13" s="2" t="s">
        <v>44</v>
      </c>
      <c r="H13" s="10" t="s">
        <v>25</v>
      </c>
      <c r="I13" s="10" t="s">
        <v>35</v>
      </c>
      <c r="J13" s="10" t="s">
        <v>34</v>
      </c>
      <c r="K13" s="10" t="s">
        <v>36</v>
      </c>
      <c r="L13" s="2" t="s">
        <v>44</v>
      </c>
    </row>
    <row r="14" spans="1:12" x14ac:dyDescent="0.35">
      <c r="B14" s="10">
        <v>0</v>
      </c>
      <c r="C14" s="18">
        <v>5000</v>
      </c>
      <c r="D14" s="2"/>
      <c r="E14" s="18">
        <f xml:space="preserve"> -C14</f>
        <v>-5000</v>
      </c>
      <c r="F14" s="18">
        <f>E14</f>
        <v>-5000</v>
      </c>
      <c r="H14" s="10">
        <v>0</v>
      </c>
      <c r="I14" s="18">
        <v>6400</v>
      </c>
      <c r="J14" s="2"/>
      <c r="K14" s="18">
        <f>-I14</f>
        <v>-6400</v>
      </c>
      <c r="L14" s="18">
        <f>K14</f>
        <v>-6400</v>
      </c>
    </row>
    <row r="15" spans="1:12" x14ac:dyDescent="0.35">
      <c r="B15" s="10">
        <v>1</v>
      </c>
      <c r="C15" s="2"/>
      <c r="D15" s="18">
        <v>1350</v>
      </c>
      <c r="E15" s="18">
        <f>D15</f>
        <v>1350</v>
      </c>
      <c r="F15" s="18">
        <f>F14+E15</f>
        <v>-3650</v>
      </c>
      <c r="H15" s="10">
        <v>1</v>
      </c>
      <c r="I15" s="2"/>
      <c r="J15" s="18">
        <v>1800</v>
      </c>
      <c r="K15" s="18">
        <f>J15</f>
        <v>1800</v>
      </c>
      <c r="L15" s="18">
        <f>L14+K15</f>
        <v>-4600</v>
      </c>
    </row>
    <row r="16" spans="1:12" x14ac:dyDescent="0.35">
      <c r="B16" s="10">
        <v>2</v>
      </c>
      <c r="C16" s="2"/>
      <c r="D16" s="18">
        <v>1400</v>
      </c>
      <c r="E16" s="18">
        <f>D16</f>
        <v>1400</v>
      </c>
      <c r="F16" s="18">
        <f t="shared" ref="F16:F18" si="0">F15+E16</f>
        <v>-2250</v>
      </c>
      <c r="H16" s="20">
        <v>2</v>
      </c>
      <c r="I16" s="2"/>
      <c r="J16" s="18">
        <v>5000</v>
      </c>
      <c r="K16" s="18">
        <f t="shared" ref="K16:K19" si="1">J16</f>
        <v>5000</v>
      </c>
      <c r="L16" s="18">
        <f t="shared" ref="L16" si="2">L15+K16</f>
        <v>400</v>
      </c>
    </row>
    <row r="17" spans="1:12" x14ac:dyDescent="0.35">
      <c r="B17" s="10">
        <v>3</v>
      </c>
      <c r="C17" s="2"/>
      <c r="D17" s="18">
        <v>1850</v>
      </c>
      <c r="E17" s="18">
        <f>D17</f>
        <v>1850</v>
      </c>
      <c r="F17" s="18">
        <f t="shared" si="0"/>
        <v>-400</v>
      </c>
      <c r="H17" s="10">
        <v>3</v>
      </c>
      <c r="I17" s="2"/>
      <c r="J17" s="10">
        <v>400</v>
      </c>
      <c r="K17" s="18">
        <f t="shared" si="1"/>
        <v>400</v>
      </c>
      <c r="L17" s="18"/>
    </row>
    <row r="18" spans="1:12" x14ac:dyDescent="0.35">
      <c r="B18" s="20">
        <v>4</v>
      </c>
      <c r="C18" s="2"/>
      <c r="D18" s="18">
        <v>2000</v>
      </c>
      <c r="E18" s="18">
        <f>D18</f>
        <v>2000</v>
      </c>
      <c r="F18" s="18">
        <f t="shared" si="0"/>
        <v>1600</v>
      </c>
      <c r="H18" s="10">
        <v>4</v>
      </c>
      <c r="I18" s="2"/>
      <c r="J18" s="10">
        <v>400</v>
      </c>
      <c r="K18" s="18">
        <f t="shared" si="1"/>
        <v>400</v>
      </c>
      <c r="L18" s="18"/>
    </row>
    <row r="19" spans="1:12" x14ac:dyDescent="0.35">
      <c r="B19" s="10">
        <v>5</v>
      </c>
      <c r="C19" s="2"/>
      <c r="D19" s="18">
        <v>2100</v>
      </c>
      <c r="E19" s="18">
        <f>D19</f>
        <v>2100</v>
      </c>
      <c r="F19" s="18"/>
      <c r="H19" s="10">
        <v>5</v>
      </c>
      <c r="I19" s="2"/>
      <c r="J19" s="10">
        <v>400</v>
      </c>
      <c r="K19" s="18">
        <f t="shared" si="1"/>
        <v>400</v>
      </c>
      <c r="L19" s="18"/>
    </row>
    <row r="20" spans="1:12" x14ac:dyDescent="0.35">
      <c r="B20" s="2" t="s">
        <v>37</v>
      </c>
      <c r="C20" s="18">
        <f>SUM(C14:C19)</f>
        <v>5000</v>
      </c>
      <c r="D20" s="18">
        <f t="shared" ref="D20:E20" si="3">SUM(D14:D19)</f>
        <v>8700</v>
      </c>
      <c r="E20" s="18">
        <f t="shared" si="3"/>
        <v>3700</v>
      </c>
      <c r="F20" s="18"/>
      <c r="H20" s="2" t="s">
        <v>37</v>
      </c>
      <c r="I20" s="18">
        <f>SUM(I14:I19)</f>
        <v>6400</v>
      </c>
      <c r="J20" s="18">
        <f t="shared" ref="J20" si="4">SUM(J14:J19)</f>
        <v>8000</v>
      </c>
      <c r="K20" s="18">
        <f>SUM(K14:K19)</f>
        <v>1600</v>
      </c>
      <c r="L20" s="18"/>
    </row>
    <row r="22" spans="1:12" x14ac:dyDescent="0.35">
      <c r="B22" t="s">
        <v>41</v>
      </c>
      <c r="C22" t="s">
        <v>42</v>
      </c>
      <c r="D22" s="17" t="str">
        <f>3 + (400/2000) &amp; "  years"</f>
        <v>3.2  years</v>
      </c>
      <c r="E22" s="17"/>
      <c r="H22" t="s">
        <v>41</v>
      </c>
      <c r="I22" t="s">
        <v>43</v>
      </c>
      <c r="J22" s="26" t="str">
        <f>1 + (4600/5000) &amp; "  years"</f>
        <v>1.92  years</v>
      </c>
    </row>
    <row r="23" spans="1:12" x14ac:dyDescent="0.35">
      <c r="D23" s="17"/>
      <c r="E23" s="17"/>
      <c r="J23" s="26"/>
    </row>
    <row r="24" spans="1:12" x14ac:dyDescent="0.35">
      <c r="B24" t="s">
        <v>9</v>
      </c>
      <c r="C24" s="27" t="s">
        <v>32</v>
      </c>
      <c r="D24" s="17"/>
      <c r="E24" s="17"/>
      <c r="J24" s="26"/>
    </row>
    <row r="26" spans="1:12" x14ac:dyDescent="0.35">
      <c r="A26" s="29" t="s">
        <v>47</v>
      </c>
      <c r="B26" s="1" t="s">
        <v>38</v>
      </c>
    </row>
    <row r="28" spans="1:12" x14ac:dyDescent="0.35">
      <c r="B28" s="10" t="s">
        <v>31</v>
      </c>
      <c r="G28" s="10" t="s">
        <v>32</v>
      </c>
    </row>
    <row r="29" spans="1:12" x14ac:dyDescent="0.35">
      <c r="B29" s="10" t="s">
        <v>25</v>
      </c>
      <c r="C29" s="22" t="s">
        <v>36</v>
      </c>
      <c r="D29" s="10" t="s">
        <v>39</v>
      </c>
      <c r="E29" s="12" t="s">
        <v>40</v>
      </c>
      <c r="G29" s="10" t="s">
        <v>25</v>
      </c>
      <c r="H29" s="22" t="s">
        <v>36</v>
      </c>
      <c r="I29" s="10" t="s">
        <v>39</v>
      </c>
      <c r="J29" s="12" t="s">
        <v>40</v>
      </c>
    </row>
    <row r="30" spans="1:12" x14ac:dyDescent="0.35">
      <c r="B30" s="10">
        <v>0</v>
      </c>
      <c r="C30" s="21">
        <v>-5000</v>
      </c>
      <c r="D30" s="10">
        <f>1/(1+0.05)^B30</f>
        <v>1</v>
      </c>
      <c r="E30" s="24">
        <f t="shared" ref="E30:E35" si="5">C30*D30</f>
        <v>-5000</v>
      </c>
      <c r="G30" s="10">
        <v>0</v>
      </c>
      <c r="H30" s="18">
        <v>-6400</v>
      </c>
      <c r="I30" s="10">
        <f>1/(1+0.05)^G30</f>
        <v>1</v>
      </c>
      <c r="J30" s="24">
        <f>H30*I30</f>
        <v>-6400</v>
      </c>
    </row>
    <row r="31" spans="1:12" x14ac:dyDescent="0.35">
      <c r="B31" s="10">
        <v>1</v>
      </c>
      <c r="C31" s="21">
        <v>1350</v>
      </c>
      <c r="D31" s="10">
        <v>0.95199999999999996</v>
      </c>
      <c r="E31" s="24">
        <f t="shared" si="5"/>
        <v>1285.2</v>
      </c>
      <c r="G31" s="10">
        <v>1</v>
      </c>
      <c r="H31" s="18">
        <v>1800</v>
      </c>
      <c r="I31" s="10">
        <v>0.95199999999999996</v>
      </c>
      <c r="J31" s="24">
        <f t="shared" ref="J31:J35" si="6">H31*I31</f>
        <v>1713.6</v>
      </c>
    </row>
    <row r="32" spans="1:12" x14ac:dyDescent="0.35">
      <c r="B32" s="10">
        <v>2</v>
      </c>
      <c r="C32" s="21">
        <v>1400</v>
      </c>
      <c r="D32" s="10">
        <v>0.90700000000000003</v>
      </c>
      <c r="E32" s="24">
        <f t="shared" si="5"/>
        <v>1269.8</v>
      </c>
      <c r="G32" s="10">
        <v>2</v>
      </c>
      <c r="H32" s="18">
        <v>5000</v>
      </c>
      <c r="I32" s="10">
        <v>0.90700000000000003</v>
      </c>
      <c r="J32" s="24">
        <f t="shared" si="6"/>
        <v>4535</v>
      </c>
    </row>
    <row r="33" spans="1:14" x14ac:dyDescent="0.35">
      <c r="B33" s="10">
        <v>3</v>
      </c>
      <c r="C33" s="21">
        <v>1850</v>
      </c>
      <c r="D33" s="10">
        <v>0.86399999999999999</v>
      </c>
      <c r="E33" s="24">
        <f t="shared" si="5"/>
        <v>1598.4</v>
      </c>
      <c r="G33" s="10">
        <v>3</v>
      </c>
      <c r="H33" s="18">
        <v>400</v>
      </c>
      <c r="I33" s="10">
        <v>0.86399999999999999</v>
      </c>
      <c r="J33" s="24">
        <f t="shared" si="6"/>
        <v>345.6</v>
      </c>
    </row>
    <row r="34" spans="1:14" x14ac:dyDescent="0.35">
      <c r="B34" s="10">
        <v>4</v>
      </c>
      <c r="C34" s="21">
        <v>2000</v>
      </c>
      <c r="D34" s="10">
        <v>0.82299999999999995</v>
      </c>
      <c r="E34" s="24">
        <f t="shared" si="5"/>
        <v>1646</v>
      </c>
      <c r="G34" s="10">
        <v>4</v>
      </c>
      <c r="H34" s="18">
        <v>400</v>
      </c>
      <c r="I34" s="10">
        <v>0.82299999999999995</v>
      </c>
      <c r="J34" s="24">
        <f t="shared" si="6"/>
        <v>329.2</v>
      </c>
    </row>
    <row r="35" spans="1:14" x14ac:dyDescent="0.35">
      <c r="B35" s="10">
        <v>5</v>
      </c>
      <c r="C35" s="21">
        <v>2100</v>
      </c>
      <c r="D35" s="10">
        <v>0.78400000000000003</v>
      </c>
      <c r="E35" s="24">
        <f t="shared" si="5"/>
        <v>1646.4</v>
      </c>
      <c r="G35" s="10">
        <v>5</v>
      </c>
      <c r="H35" s="18">
        <v>400</v>
      </c>
      <c r="I35" s="10">
        <v>0.78400000000000003</v>
      </c>
      <c r="J35" s="24">
        <f t="shared" si="6"/>
        <v>313.60000000000002</v>
      </c>
    </row>
    <row r="36" spans="1:14" x14ac:dyDescent="0.35">
      <c r="D36" s="23" t="s">
        <v>38</v>
      </c>
      <c r="E36" s="24">
        <f>SUM(E30:E35)</f>
        <v>2445.8000000000002</v>
      </c>
      <c r="I36" s="23" t="s">
        <v>38</v>
      </c>
      <c r="J36" s="24">
        <f>SUM(J30:J35)</f>
        <v>837.00000000000034</v>
      </c>
    </row>
    <row r="38" spans="1:14" x14ac:dyDescent="0.35">
      <c r="B38" t="s">
        <v>9</v>
      </c>
      <c r="C38" s="27" t="s">
        <v>31</v>
      </c>
    </row>
    <row r="40" spans="1:14" x14ac:dyDescent="0.35">
      <c r="A40" s="29" t="s">
        <v>48</v>
      </c>
      <c r="B40" s="1" t="s">
        <v>52</v>
      </c>
    </row>
    <row r="42" spans="1:14" x14ac:dyDescent="0.35">
      <c r="B42" s="10" t="s">
        <v>31</v>
      </c>
      <c r="I42" s="10" t="s">
        <v>32</v>
      </c>
    </row>
    <row r="43" spans="1:14" x14ac:dyDescent="0.35">
      <c r="B43" s="10" t="s">
        <v>25</v>
      </c>
      <c r="C43" s="10" t="s">
        <v>36</v>
      </c>
      <c r="D43" s="10" t="s">
        <v>53</v>
      </c>
      <c r="E43" s="10" t="s">
        <v>54</v>
      </c>
      <c r="F43" s="10" t="s">
        <v>55</v>
      </c>
      <c r="G43" s="10" t="s">
        <v>56</v>
      </c>
      <c r="I43" s="10" t="s">
        <v>25</v>
      </c>
      <c r="J43" s="22" t="s">
        <v>36</v>
      </c>
      <c r="K43" s="10" t="s">
        <v>53</v>
      </c>
      <c r="L43" s="10" t="s">
        <v>54</v>
      </c>
      <c r="M43" s="10" t="s">
        <v>55</v>
      </c>
      <c r="N43" s="10" t="s">
        <v>56</v>
      </c>
    </row>
    <row r="44" spans="1:14" x14ac:dyDescent="0.35">
      <c r="B44" s="10">
        <v>0</v>
      </c>
      <c r="C44" s="18">
        <v>-5000</v>
      </c>
      <c r="D44" s="10">
        <f>1/(1+0.05)^B44</f>
        <v>1</v>
      </c>
      <c r="E44" s="31">
        <f>C44*D44</f>
        <v>-5000</v>
      </c>
      <c r="F44" s="2">
        <v>1</v>
      </c>
      <c r="G44" s="24">
        <f>C44*F44</f>
        <v>-5000</v>
      </c>
      <c r="I44" s="10">
        <v>0</v>
      </c>
      <c r="J44" s="18">
        <v>-6400</v>
      </c>
      <c r="K44" s="10">
        <f>1/(1+0.05)^I44</f>
        <v>1</v>
      </c>
      <c r="L44" s="31">
        <f>J44*K44</f>
        <v>-6400</v>
      </c>
      <c r="M44" s="2">
        <v>1</v>
      </c>
      <c r="N44" s="24">
        <f>J44*M44</f>
        <v>-6400</v>
      </c>
    </row>
    <row r="45" spans="1:14" x14ac:dyDescent="0.35">
      <c r="B45" s="10">
        <v>1</v>
      </c>
      <c r="C45" s="18">
        <v>1350</v>
      </c>
      <c r="D45" s="10">
        <v>0.95199999999999996</v>
      </c>
      <c r="E45" s="31">
        <f t="shared" ref="E45:E49" si="7">C45*D45</f>
        <v>1285.2</v>
      </c>
      <c r="F45" s="2">
        <v>0.83299999999999996</v>
      </c>
      <c r="G45" s="24">
        <f t="shared" ref="G45:G49" si="8">C45*F45</f>
        <v>1124.55</v>
      </c>
      <c r="I45" s="10">
        <v>1</v>
      </c>
      <c r="J45" s="18">
        <v>1800</v>
      </c>
      <c r="K45" s="10">
        <v>0.95199999999999996</v>
      </c>
      <c r="L45" s="31">
        <f t="shared" ref="L45:L49" si="9">J45*K45</f>
        <v>1713.6</v>
      </c>
      <c r="M45" s="2">
        <v>0.83299999999999996</v>
      </c>
      <c r="N45" s="24">
        <f t="shared" ref="N45:N49" si="10">J45*M45</f>
        <v>1499.3999999999999</v>
      </c>
    </row>
    <row r="46" spans="1:14" x14ac:dyDescent="0.35">
      <c r="B46" s="10">
        <v>2</v>
      </c>
      <c r="C46" s="18">
        <v>1400</v>
      </c>
      <c r="D46" s="10">
        <v>0.90700000000000003</v>
      </c>
      <c r="E46" s="31">
        <f t="shared" si="7"/>
        <v>1269.8</v>
      </c>
      <c r="F46" s="2">
        <v>0.69399999999999995</v>
      </c>
      <c r="G46" s="24">
        <f t="shared" si="8"/>
        <v>971.59999999999991</v>
      </c>
      <c r="I46" s="10">
        <v>2</v>
      </c>
      <c r="J46" s="18">
        <v>5000</v>
      </c>
      <c r="K46" s="10">
        <v>0.90700000000000003</v>
      </c>
      <c r="L46" s="31">
        <f t="shared" si="9"/>
        <v>4535</v>
      </c>
      <c r="M46" s="2">
        <v>0.69399999999999995</v>
      </c>
      <c r="N46" s="24">
        <f t="shared" si="10"/>
        <v>3469.9999999999995</v>
      </c>
    </row>
    <row r="47" spans="1:14" x14ac:dyDescent="0.35">
      <c r="B47" s="10">
        <v>3</v>
      </c>
      <c r="C47" s="18">
        <v>1850</v>
      </c>
      <c r="D47" s="10">
        <v>0.86399999999999999</v>
      </c>
      <c r="E47" s="31">
        <f t="shared" si="7"/>
        <v>1598.4</v>
      </c>
      <c r="F47" s="2">
        <v>0.57899999999999996</v>
      </c>
      <c r="G47" s="24">
        <f t="shared" si="8"/>
        <v>1071.1499999999999</v>
      </c>
      <c r="I47" s="10">
        <v>3</v>
      </c>
      <c r="J47" s="18">
        <v>400</v>
      </c>
      <c r="K47" s="10">
        <v>0.86399999999999999</v>
      </c>
      <c r="L47" s="31">
        <f t="shared" si="9"/>
        <v>345.6</v>
      </c>
      <c r="M47" s="2">
        <v>0.57899999999999996</v>
      </c>
      <c r="N47" s="24">
        <f t="shared" si="10"/>
        <v>231.6</v>
      </c>
    </row>
    <row r="48" spans="1:14" x14ac:dyDescent="0.35">
      <c r="B48" s="10">
        <v>4</v>
      </c>
      <c r="C48" s="18">
        <v>2000</v>
      </c>
      <c r="D48" s="10">
        <v>0.82299999999999995</v>
      </c>
      <c r="E48" s="31">
        <f t="shared" si="7"/>
        <v>1646</v>
      </c>
      <c r="F48" s="2">
        <v>0.48199999999999998</v>
      </c>
      <c r="G48" s="24">
        <f t="shared" si="8"/>
        <v>964</v>
      </c>
      <c r="I48" s="10">
        <v>4</v>
      </c>
      <c r="J48" s="18">
        <v>400</v>
      </c>
      <c r="K48" s="10">
        <v>0.82299999999999995</v>
      </c>
      <c r="L48" s="31">
        <f t="shared" si="9"/>
        <v>329.2</v>
      </c>
      <c r="M48" s="2">
        <v>0.48199999999999998</v>
      </c>
      <c r="N48" s="24">
        <f t="shared" si="10"/>
        <v>192.79999999999998</v>
      </c>
    </row>
    <row r="49" spans="1:14" x14ac:dyDescent="0.35">
      <c r="B49" s="10">
        <v>5</v>
      </c>
      <c r="C49" s="18">
        <v>2100</v>
      </c>
      <c r="D49" s="10">
        <v>0.78400000000000003</v>
      </c>
      <c r="E49" s="31">
        <f t="shared" si="7"/>
        <v>1646.4</v>
      </c>
      <c r="F49" s="2">
        <v>0.40200000000000002</v>
      </c>
      <c r="G49" s="24">
        <f t="shared" si="8"/>
        <v>844.2</v>
      </c>
      <c r="I49" s="10">
        <v>5</v>
      </c>
      <c r="J49" s="18">
        <v>400</v>
      </c>
      <c r="K49" s="10">
        <v>0.78400000000000003</v>
      </c>
      <c r="L49" s="31">
        <f t="shared" si="9"/>
        <v>313.60000000000002</v>
      </c>
      <c r="M49" s="2">
        <v>0.40200000000000002</v>
      </c>
      <c r="N49" s="24">
        <f t="shared" si="10"/>
        <v>160.80000000000001</v>
      </c>
    </row>
    <row r="50" spans="1:14" x14ac:dyDescent="0.35">
      <c r="B50" s="2" t="s">
        <v>38</v>
      </c>
      <c r="C50" s="18"/>
      <c r="D50" s="18"/>
      <c r="E50" s="31">
        <f>SUM(E44:E49)</f>
        <v>2445.8000000000002</v>
      </c>
      <c r="F50" s="18"/>
      <c r="G50" s="31">
        <f t="shared" ref="G50" si="11">SUM(G44:G49)</f>
        <v>-24.5</v>
      </c>
      <c r="I50" s="2" t="s">
        <v>38</v>
      </c>
      <c r="J50" s="18"/>
      <c r="K50" s="18"/>
      <c r="L50" s="31">
        <f>SUM(L44:L49)</f>
        <v>837.00000000000034</v>
      </c>
      <c r="M50" s="18"/>
      <c r="N50" s="31">
        <f t="shared" ref="N50" si="12">SUM(N44:N49)</f>
        <v>-845.400000000001</v>
      </c>
    </row>
    <row r="52" spans="1:14" ht="16.5" x14ac:dyDescent="0.45">
      <c r="B52" s="16" t="s">
        <v>57</v>
      </c>
      <c r="C52" t="s">
        <v>58</v>
      </c>
      <c r="I52" s="16" t="s">
        <v>57</v>
      </c>
      <c r="J52" t="s">
        <v>58</v>
      </c>
    </row>
    <row r="53" spans="1:14" x14ac:dyDescent="0.35">
      <c r="B53" s="9" t="s">
        <v>59</v>
      </c>
      <c r="C53" t="s">
        <v>60</v>
      </c>
      <c r="I53" s="9" t="s">
        <v>59</v>
      </c>
      <c r="J53" t="s">
        <v>61</v>
      </c>
    </row>
    <row r="54" spans="1:14" x14ac:dyDescent="0.35">
      <c r="B54" s="9" t="s">
        <v>59</v>
      </c>
      <c r="C54" s="25">
        <f>(2445.8 * 0.2 - (-24.5) * 0.05) / (2445.8 - (-24.5))</f>
        <v>0.19851232643808447</v>
      </c>
      <c r="I54" s="9" t="s">
        <v>59</v>
      </c>
      <c r="J54" s="25">
        <f>(837 * 0.2 - (-845.4) * 0.05) / (837 - (-845.4))</f>
        <v>0.12462553495007132</v>
      </c>
    </row>
    <row r="56" spans="1:14" x14ac:dyDescent="0.35">
      <c r="B56" t="s">
        <v>9</v>
      </c>
      <c r="C56" s="27" t="s">
        <v>31</v>
      </c>
    </row>
    <row r="59" spans="1:14" x14ac:dyDescent="0.35">
      <c r="A59" s="29" t="s">
        <v>49</v>
      </c>
      <c r="B59" s="30" t="s">
        <v>50</v>
      </c>
    </row>
    <row r="61" spans="1:14" x14ac:dyDescent="0.35">
      <c r="B61" s="10" t="s">
        <v>25</v>
      </c>
      <c r="C61" s="10" t="s">
        <v>35</v>
      </c>
      <c r="D61" s="10" t="s">
        <v>34</v>
      </c>
      <c r="E61" s="10" t="s">
        <v>36</v>
      </c>
      <c r="F61" s="2" t="s">
        <v>44</v>
      </c>
      <c r="H61" s="10" t="s">
        <v>25</v>
      </c>
      <c r="I61" s="10" t="s">
        <v>36</v>
      </c>
      <c r="J61" s="10" t="s">
        <v>39</v>
      </c>
      <c r="K61" s="12" t="s">
        <v>40</v>
      </c>
    </row>
    <row r="62" spans="1:14" x14ac:dyDescent="0.35">
      <c r="B62" s="10">
        <v>0</v>
      </c>
      <c r="C62" s="18">
        <v>5000</v>
      </c>
      <c r="D62" s="2"/>
      <c r="E62" s="18">
        <f xml:space="preserve"> -C62+D62</f>
        <v>-5000</v>
      </c>
      <c r="F62" s="18">
        <f>E62</f>
        <v>-5000</v>
      </c>
      <c r="H62" s="10">
        <v>0</v>
      </c>
      <c r="I62" s="18">
        <v>-5000</v>
      </c>
      <c r="J62" s="10">
        <f>1/(1+0.05)^H62</f>
        <v>1</v>
      </c>
      <c r="K62" s="24">
        <f>I62*J62</f>
        <v>-5000</v>
      </c>
    </row>
    <row r="63" spans="1:14" x14ac:dyDescent="0.35">
      <c r="B63" s="10">
        <v>1</v>
      </c>
      <c r="C63" s="10"/>
      <c r="D63" s="18"/>
      <c r="E63" s="18">
        <f t="shared" ref="E63:E68" si="13" xml:space="preserve"> -C63+D63</f>
        <v>0</v>
      </c>
      <c r="F63" s="18">
        <f>F62+E63</f>
        <v>-5000</v>
      </c>
      <c r="H63" s="10">
        <v>1</v>
      </c>
      <c r="I63" s="18">
        <v>0</v>
      </c>
      <c r="J63" s="10">
        <v>0.95199999999999996</v>
      </c>
      <c r="K63" s="24">
        <f>I63*J63</f>
        <v>0</v>
      </c>
    </row>
    <row r="64" spans="1:14" x14ac:dyDescent="0.35">
      <c r="B64" s="10">
        <v>2</v>
      </c>
      <c r="C64" s="10"/>
      <c r="D64" s="18"/>
      <c r="E64" s="18">
        <f t="shared" si="13"/>
        <v>0</v>
      </c>
      <c r="F64" s="18">
        <f t="shared" ref="F64:F68" si="14">F63+E64</f>
        <v>-5000</v>
      </c>
      <c r="H64" s="10">
        <v>2</v>
      </c>
      <c r="I64" s="18">
        <v>0</v>
      </c>
      <c r="J64" s="10">
        <v>0.90700000000000003</v>
      </c>
      <c r="K64" s="24">
        <f t="shared" ref="K64:K68" si="15">I64*J64</f>
        <v>0</v>
      </c>
    </row>
    <row r="65" spans="2:11" x14ac:dyDescent="0.35">
      <c r="B65" s="10">
        <v>3</v>
      </c>
      <c r="C65" s="10"/>
      <c r="D65" s="18">
        <v>1500</v>
      </c>
      <c r="E65" s="18">
        <f t="shared" si="13"/>
        <v>1500</v>
      </c>
      <c r="F65" s="18">
        <f t="shared" si="14"/>
        <v>-3500</v>
      </c>
      <c r="H65" s="10">
        <v>3</v>
      </c>
      <c r="I65" s="18">
        <v>1500</v>
      </c>
      <c r="J65" s="10">
        <v>0.86399999999999999</v>
      </c>
      <c r="K65" s="24">
        <f t="shared" si="15"/>
        <v>1296</v>
      </c>
    </row>
    <row r="66" spans="2:11" x14ac:dyDescent="0.35">
      <c r="B66" s="10">
        <v>4</v>
      </c>
      <c r="C66" s="10">
        <v>570</v>
      </c>
      <c r="D66" s="18">
        <v>2500</v>
      </c>
      <c r="E66" s="18">
        <f t="shared" si="13"/>
        <v>1930</v>
      </c>
      <c r="F66" s="18">
        <f t="shared" si="14"/>
        <v>-1570</v>
      </c>
      <c r="H66" s="10">
        <v>4</v>
      </c>
      <c r="I66" s="18">
        <v>1930</v>
      </c>
      <c r="J66" s="10">
        <v>0.82299999999999995</v>
      </c>
      <c r="K66" s="24">
        <f t="shared" si="15"/>
        <v>1588.3899999999999</v>
      </c>
    </row>
    <row r="67" spans="2:11" x14ac:dyDescent="0.35">
      <c r="B67" s="10">
        <v>5</v>
      </c>
      <c r="C67" s="10"/>
      <c r="D67" s="18">
        <v>1200</v>
      </c>
      <c r="E67" s="18">
        <f t="shared" si="13"/>
        <v>1200</v>
      </c>
      <c r="F67" s="18">
        <f t="shared" si="14"/>
        <v>-370</v>
      </c>
      <c r="H67" s="10">
        <v>5</v>
      </c>
      <c r="I67" s="18">
        <v>1200</v>
      </c>
      <c r="J67" s="10">
        <v>0.78400000000000003</v>
      </c>
      <c r="K67" s="24">
        <f t="shared" si="15"/>
        <v>940.80000000000007</v>
      </c>
    </row>
    <row r="68" spans="2:11" x14ac:dyDescent="0.35">
      <c r="B68" s="20">
        <v>6</v>
      </c>
      <c r="C68" s="10"/>
      <c r="D68" s="18">
        <v>1000</v>
      </c>
      <c r="E68" s="18">
        <f t="shared" si="13"/>
        <v>1000</v>
      </c>
      <c r="F68" s="18">
        <f t="shared" si="14"/>
        <v>630</v>
      </c>
      <c r="H68" s="10">
        <v>6</v>
      </c>
      <c r="I68" s="18">
        <v>1000</v>
      </c>
      <c r="J68" s="10">
        <v>0.746</v>
      </c>
      <c r="K68" s="24">
        <f t="shared" si="15"/>
        <v>746</v>
      </c>
    </row>
    <row r="69" spans="2:11" x14ac:dyDescent="0.35">
      <c r="B69" s="2" t="s">
        <v>37</v>
      </c>
      <c r="C69" s="18">
        <f>SUM(C62:C67)</f>
        <v>5570</v>
      </c>
      <c r="D69" s="18">
        <f>SUM(D62:D68)</f>
        <v>6200</v>
      </c>
      <c r="E69" s="18">
        <f>SUM(E62:E68)</f>
        <v>630</v>
      </c>
      <c r="F69" s="18"/>
      <c r="J69" s="23" t="s">
        <v>38</v>
      </c>
      <c r="K69" s="24">
        <f>SUM(K62:K68)</f>
        <v>-428.80999999999995</v>
      </c>
    </row>
    <row r="71" spans="2:11" x14ac:dyDescent="0.35">
      <c r="B71" t="s">
        <v>41</v>
      </c>
      <c r="C71" t="s">
        <v>51</v>
      </c>
      <c r="D71" s="17" t="str">
        <f>5 + (370/1000) &amp; "  years"</f>
        <v>5.37  years</v>
      </c>
      <c r="H71" t="s">
        <v>9</v>
      </c>
      <c r="I71" s="27" t="s">
        <v>32</v>
      </c>
    </row>
    <row r="72" spans="2:11" x14ac:dyDescent="0.35">
      <c r="D72" s="17"/>
    </row>
    <row r="73" spans="2:11" x14ac:dyDescent="0.35">
      <c r="B73" t="s">
        <v>9</v>
      </c>
      <c r="C73" s="27" t="s">
        <v>32</v>
      </c>
      <c r="D73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844B-DB2A-4C93-AD0C-0D4E375D6A38}">
  <dimension ref="A2:L50"/>
  <sheetViews>
    <sheetView zoomScale="89" zoomScaleNormal="89" workbookViewId="0">
      <selection activeCell="C47" sqref="C47"/>
    </sheetView>
  </sheetViews>
  <sheetFormatPr defaultColWidth="17.54296875" defaultRowHeight="14.5" x14ac:dyDescent="0.35"/>
  <cols>
    <col min="7" max="12" width="2.6328125" customWidth="1"/>
    <col min="13" max="14" width="17.54296875" customWidth="1"/>
  </cols>
  <sheetData>
    <row r="2" spans="1:5" x14ac:dyDescent="0.35">
      <c r="B2" s="10"/>
      <c r="C2" s="34" t="s">
        <v>67</v>
      </c>
      <c r="D2" s="34"/>
      <c r="E2" s="36" t="s">
        <v>68</v>
      </c>
    </row>
    <row r="3" spans="1:5" x14ac:dyDescent="0.35">
      <c r="B3" s="10" t="s">
        <v>62</v>
      </c>
      <c r="C3" s="10" t="s">
        <v>70</v>
      </c>
      <c r="D3" s="10" t="s">
        <v>71</v>
      </c>
      <c r="E3" s="34"/>
    </row>
    <row r="4" spans="1:5" x14ac:dyDescent="0.35">
      <c r="B4" s="10" t="s">
        <v>63</v>
      </c>
      <c r="C4" s="10">
        <v>12</v>
      </c>
      <c r="D4" s="10">
        <v>18</v>
      </c>
      <c r="E4" s="10">
        <v>240</v>
      </c>
    </row>
    <row r="5" spans="1:5" x14ac:dyDescent="0.35">
      <c r="B5" s="10" t="s">
        <v>64</v>
      </c>
      <c r="C5" s="10">
        <v>30</v>
      </c>
      <c r="D5" s="10">
        <v>45</v>
      </c>
      <c r="E5" s="10">
        <v>450</v>
      </c>
    </row>
    <row r="6" spans="1:5" x14ac:dyDescent="0.35">
      <c r="B6" s="10" t="s">
        <v>65</v>
      </c>
      <c r="C6" s="10">
        <v>20</v>
      </c>
      <c r="D6" s="10">
        <v>60</v>
      </c>
      <c r="E6" s="10">
        <v>480</v>
      </c>
    </row>
    <row r="7" spans="1:5" x14ac:dyDescent="0.35">
      <c r="B7" s="10" t="s">
        <v>66</v>
      </c>
      <c r="C7" s="10">
        <v>40</v>
      </c>
      <c r="D7" s="10">
        <v>30</v>
      </c>
      <c r="E7" s="10">
        <v>480</v>
      </c>
    </row>
    <row r="9" spans="1:5" x14ac:dyDescent="0.35">
      <c r="B9" t="s">
        <v>69</v>
      </c>
    </row>
    <row r="11" spans="1:5" x14ac:dyDescent="0.35">
      <c r="A11" s="16" t="s">
        <v>46</v>
      </c>
      <c r="B11" t="s">
        <v>72</v>
      </c>
    </row>
    <row r="13" spans="1:5" x14ac:dyDescent="0.35">
      <c r="B13" t="s">
        <v>73</v>
      </c>
      <c r="C13" t="s">
        <v>85</v>
      </c>
    </row>
    <row r="15" spans="1:5" x14ac:dyDescent="0.35">
      <c r="B15" t="s">
        <v>74</v>
      </c>
    </row>
    <row r="16" spans="1:5" x14ac:dyDescent="0.35">
      <c r="B16" t="s">
        <v>75</v>
      </c>
      <c r="C16" t="s">
        <v>79</v>
      </c>
    </row>
    <row r="17" spans="1:12" x14ac:dyDescent="0.35">
      <c r="B17" t="s">
        <v>76</v>
      </c>
      <c r="C17" t="s">
        <v>80</v>
      </c>
    </row>
    <row r="18" spans="1:12" x14ac:dyDescent="0.35">
      <c r="B18" t="s">
        <v>77</v>
      </c>
      <c r="C18" t="s">
        <v>81</v>
      </c>
    </row>
    <row r="19" spans="1:12" x14ac:dyDescent="0.35">
      <c r="B19" t="s">
        <v>78</v>
      </c>
      <c r="C19" t="s">
        <v>82</v>
      </c>
    </row>
    <row r="20" spans="1:12" x14ac:dyDescent="0.35">
      <c r="B20" t="s">
        <v>83</v>
      </c>
      <c r="C20" t="s">
        <v>84</v>
      </c>
    </row>
    <row r="23" spans="1:12" x14ac:dyDescent="0.35">
      <c r="A23" s="16" t="s">
        <v>47</v>
      </c>
      <c r="B23" s="38" t="s">
        <v>86</v>
      </c>
      <c r="C23" t="s">
        <v>87</v>
      </c>
      <c r="D23" t="s">
        <v>88</v>
      </c>
      <c r="F23" s="23" t="s">
        <v>98</v>
      </c>
    </row>
    <row r="24" spans="1:12" x14ac:dyDescent="0.35">
      <c r="B24" s="39" t="s">
        <v>89</v>
      </c>
      <c r="C24" t="s">
        <v>92</v>
      </c>
      <c r="D24" t="s">
        <v>93</v>
      </c>
      <c r="E24" t="s">
        <v>99</v>
      </c>
      <c r="F24" s="2">
        <v>28</v>
      </c>
    </row>
    <row r="25" spans="1:12" x14ac:dyDescent="0.35">
      <c r="B25" s="40" t="s">
        <v>90</v>
      </c>
      <c r="C25" t="s">
        <v>94</v>
      </c>
      <c r="D25" t="s">
        <v>95</v>
      </c>
      <c r="E25" t="s">
        <v>99</v>
      </c>
      <c r="F25" s="2">
        <v>24</v>
      </c>
    </row>
    <row r="26" spans="1:12" x14ac:dyDescent="0.35">
      <c r="B26" s="41" t="s">
        <v>91</v>
      </c>
      <c r="C26" t="s">
        <v>96</v>
      </c>
      <c r="D26" t="s">
        <v>97</v>
      </c>
      <c r="F26" s="2">
        <v>20</v>
      </c>
    </row>
    <row r="27" spans="1:12" x14ac:dyDescent="0.35">
      <c r="B27" s="43" t="s">
        <v>100</v>
      </c>
      <c r="C27" t="s">
        <v>101</v>
      </c>
      <c r="D27" t="s">
        <v>102</v>
      </c>
      <c r="F27" s="2">
        <v>16</v>
      </c>
    </row>
    <row r="28" spans="1:12" x14ac:dyDescent="0.35">
      <c r="F28" s="2">
        <v>12</v>
      </c>
    </row>
    <row r="29" spans="1:12" x14ac:dyDescent="0.35">
      <c r="B29" s="2" t="s">
        <v>103</v>
      </c>
      <c r="F29" s="2">
        <v>8</v>
      </c>
    </row>
    <row r="30" spans="1:12" x14ac:dyDescent="0.35">
      <c r="F30" s="37">
        <v>4</v>
      </c>
    </row>
    <row r="31" spans="1:12" x14ac:dyDescent="0.35">
      <c r="F31" s="2">
        <v>0</v>
      </c>
      <c r="G31" s="2">
        <v>4</v>
      </c>
      <c r="H31" s="2">
        <v>8</v>
      </c>
      <c r="I31" s="2">
        <v>12</v>
      </c>
      <c r="J31" s="2">
        <v>16</v>
      </c>
      <c r="K31" s="2">
        <v>20</v>
      </c>
      <c r="L31" s="2" t="s">
        <v>99</v>
      </c>
    </row>
    <row r="32" spans="1:12" x14ac:dyDescent="0.35">
      <c r="A32" s="29" t="s">
        <v>48</v>
      </c>
      <c r="B32" t="s">
        <v>104</v>
      </c>
      <c r="C32" t="s">
        <v>106</v>
      </c>
    </row>
    <row r="33" spans="2:3" x14ac:dyDescent="0.35">
      <c r="B33" t="s">
        <v>105</v>
      </c>
      <c r="C33" t="s">
        <v>107</v>
      </c>
    </row>
    <row r="35" spans="2:3" x14ac:dyDescent="0.35">
      <c r="B35" t="s">
        <v>108</v>
      </c>
    </row>
    <row r="36" spans="2:3" x14ac:dyDescent="0.35">
      <c r="B36" t="s">
        <v>109</v>
      </c>
    </row>
    <row r="38" spans="2:3" x14ac:dyDescent="0.35">
      <c r="B38" s="42" t="s">
        <v>110</v>
      </c>
    </row>
    <row r="39" spans="2:3" x14ac:dyDescent="0.35">
      <c r="B39" t="s">
        <v>111</v>
      </c>
    </row>
    <row r="40" spans="2:3" x14ac:dyDescent="0.35">
      <c r="B40" t="s">
        <v>112</v>
      </c>
    </row>
    <row r="41" spans="2:3" x14ac:dyDescent="0.35">
      <c r="B41" t="s">
        <v>113</v>
      </c>
    </row>
    <row r="43" spans="2:3" x14ac:dyDescent="0.35">
      <c r="B43" s="16" t="s">
        <v>114</v>
      </c>
    </row>
    <row r="44" spans="2:3" x14ac:dyDescent="0.35">
      <c r="B44" t="s">
        <v>89</v>
      </c>
    </row>
    <row r="45" spans="2:3" x14ac:dyDescent="0.35">
      <c r="B45" t="s">
        <v>115</v>
      </c>
    </row>
    <row r="46" spans="2:3" x14ac:dyDescent="0.35">
      <c r="B46" t="s">
        <v>116</v>
      </c>
    </row>
    <row r="47" spans="2:3" x14ac:dyDescent="0.35">
      <c r="B47" t="s">
        <v>117</v>
      </c>
    </row>
    <row r="48" spans="2:3" x14ac:dyDescent="0.35">
      <c r="B48" t="s">
        <v>118</v>
      </c>
    </row>
    <row r="50" spans="2:2" x14ac:dyDescent="0.35">
      <c r="B50" s="2" t="s">
        <v>103</v>
      </c>
    </row>
  </sheetData>
  <mergeCells count="2">
    <mergeCell ref="C2:D2"/>
    <mergeCell ref="E2:E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4F83-332A-49E5-B4C7-2B8FF6D2DD6A}">
  <dimension ref="A2:E42"/>
  <sheetViews>
    <sheetView tabSelected="1" workbookViewId="0">
      <selection activeCell="I50" sqref="I50"/>
    </sheetView>
  </sheetViews>
  <sheetFormatPr defaultColWidth="10.453125" defaultRowHeight="14.5" x14ac:dyDescent="0.35"/>
  <sheetData>
    <row r="2" spans="1:5" x14ac:dyDescent="0.35">
      <c r="B2" s="10"/>
      <c r="C2" s="34" t="s">
        <v>123</v>
      </c>
      <c r="D2" s="34"/>
      <c r="E2" s="34"/>
    </row>
    <row r="3" spans="1:5" x14ac:dyDescent="0.35">
      <c r="B3" s="10" t="s">
        <v>119</v>
      </c>
      <c r="C3" s="10" t="s">
        <v>124</v>
      </c>
      <c r="D3" s="10" t="s">
        <v>125</v>
      </c>
      <c r="E3" s="10" t="s">
        <v>126</v>
      </c>
    </row>
    <row r="4" spans="1:5" x14ac:dyDescent="0.35">
      <c r="B4" s="10" t="s">
        <v>120</v>
      </c>
      <c r="C4" s="10">
        <v>200</v>
      </c>
      <c r="D4" s="10">
        <v>50</v>
      </c>
      <c r="E4" s="10">
        <v>50</v>
      </c>
    </row>
    <row r="5" spans="1:5" x14ac:dyDescent="0.35">
      <c r="B5" s="10" t="s">
        <v>121</v>
      </c>
      <c r="C5" s="10">
        <v>90</v>
      </c>
      <c r="D5" s="10">
        <v>50</v>
      </c>
      <c r="E5" s="10">
        <v>0</v>
      </c>
    </row>
    <row r="6" spans="1:5" x14ac:dyDescent="0.35">
      <c r="B6" s="10" t="s">
        <v>122</v>
      </c>
      <c r="C6" s="10">
        <v>-10</v>
      </c>
      <c r="D6" s="10">
        <v>10</v>
      </c>
      <c r="E6" s="10">
        <v>50</v>
      </c>
    </row>
    <row r="8" spans="1:5" x14ac:dyDescent="0.35">
      <c r="A8" s="16" t="s">
        <v>46</v>
      </c>
      <c r="B8" t="s">
        <v>137</v>
      </c>
    </row>
    <row r="9" spans="1:5" x14ac:dyDescent="0.35">
      <c r="B9" s="9" t="s">
        <v>127</v>
      </c>
      <c r="C9" s="27" t="s">
        <v>131</v>
      </c>
    </row>
    <row r="10" spans="1:5" x14ac:dyDescent="0.35">
      <c r="B10" s="9" t="s">
        <v>136</v>
      </c>
      <c r="C10" s="27">
        <f>(200*0.2) + (50*0.6) + (50*0.2)</f>
        <v>80</v>
      </c>
    </row>
    <row r="11" spans="1:5" x14ac:dyDescent="0.35">
      <c r="B11" s="9" t="s">
        <v>129</v>
      </c>
      <c r="C11" s="27" t="s">
        <v>130</v>
      </c>
    </row>
    <row r="12" spans="1:5" x14ac:dyDescent="0.35">
      <c r="B12" s="9" t="s">
        <v>136</v>
      </c>
      <c r="C12" s="27">
        <f>(90*0.2) + (50*0.6) + (0*0.2)</f>
        <v>48</v>
      </c>
    </row>
    <row r="13" spans="1:5" x14ac:dyDescent="0.35">
      <c r="B13" s="9" t="s">
        <v>128</v>
      </c>
      <c r="C13" s="27" t="s">
        <v>132</v>
      </c>
    </row>
    <row r="14" spans="1:5" x14ac:dyDescent="0.35">
      <c r="B14" s="9" t="s">
        <v>136</v>
      </c>
      <c r="C14" s="27">
        <f>(-10*0.2) + (10*0.6) + (50*0.2)</f>
        <v>14</v>
      </c>
    </row>
    <row r="16" spans="1:5" x14ac:dyDescent="0.35">
      <c r="B16" t="s">
        <v>9</v>
      </c>
      <c r="C16" s="9" t="s">
        <v>120</v>
      </c>
    </row>
    <row r="19" spans="1:1" x14ac:dyDescent="0.35">
      <c r="A19" s="16" t="s">
        <v>47</v>
      </c>
    </row>
    <row r="33" spans="1:5" x14ac:dyDescent="0.35">
      <c r="A33" s="16" t="s">
        <v>48</v>
      </c>
      <c r="B33" s="10"/>
      <c r="C33" s="34" t="s">
        <v>123</v>
      </c>
      <c r="D33" s="34"/>
      <c r="E33" s="34"/>
    </row>
    <row r="34" spans="1:5" x14ac:dyDescent="0.35">
      <c r="B34" s="10" t="s">
        <v>119</v>
      </c>
      <c r="C34" s="10" t="s">
        <v>124</v>
      </c>
      <c r="D34" s="10" t="s">
        <v>125</v>
      </c>
      <c r="E34" s="10" t="s">
        <v>126</v>
      </c>
    </row>
    <row r="35" spans="1:5" x14ac:dyDescent="0.35">
      <c r="B35" s="10" t="s">
        <v>120</v>
      </c>
      <c r="C35" s="10">
        <v>200</v>
      </c>
      <c r="D35" s="10">
        <v>50</v>
      </c>
      <c r="E35" s="10">
        <v>50</v>
      </c>
    </row>
    <row r="36" spans="1:5" x14ac:dyDescent="0.35">
      <c r="B36" s="10" t="s">
        <v>121</v>
      </c>
      <c r="C36" s="10">
        <v>90</v>
      </c>
      <c r="D36" s="10">
        <v>50</v>
      </c>
      <c r="E36" s="10">
        <v>0</v>
      </c>
    </row>
    <row r="37" spans="1:5" x14ac:dyDescent="0.35">
      <c r="B37" s="10" t="s">
        <v>122</v>
      </c>
      <c r="C37" s="10">
        <v>-10</v>
      </c>
      <c r="D37" s="10">
        <v>10</v>
      </c>
      <c r="E37" s="10">
        <v>50</v>
      </c>
    </row>
    <row r="39" spans="1:5" x14ac:dyDescent="0.35">
      <c r="B39" s="10"/>
      <c r="C39" s="44" t="s">
        <v>120</v>
      </c>
      <c r="D39" s="45"/>
    </row>
    <row r="40" spans="1:5" x14ac:dyDescent="0.35">
      <c r="B40" s="10" t="s">
        <v>119</v>
      </c>
      <c r="C40" s="10" t="s">
        <v>138</v>
      </c>
      <c r="D40" s="10" t="s">
        <v>139</v>
      </c>
    </row>
    <row r="41" spans="1:5" x14ac:dyDescent="0.35">
      <c r="B41" s="10" t="s">
        <v>140</v>
      </c>
      <c r="C41" s="10">
        <v>110</v>
      </c>
      <c r="D41" s="10">
        <v>10</v>
      </c>
    </row>
    <row r="42" spans="1:5" x14ac:dyDescent="0.35">
      <c r="B42" s="10" t="s">
        <v>141</v>
      </c>
      <c r="C42" s="44">
        <v>50</v>
      </c>
      <c r="D42" s="45"/>
    </row>
  </sheetData>
  <mergeCells count="4">
    <mergeCell ref="C42:D42"/>
    <mergeCell ref="C2:E2"/>
    <mergeCell ref="C33:E33"/>
    <mergeCell ref="C39:D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</vt:lpstr>
      <vt:lpstr>Q3.1</vt:lpstr>
      <vt:lpstr>Q3.2</vt:lpstr>
      <vt:lpstr>Q4.1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Ruchintha Dias</dc:creator>
  <cp:lastModifiedBy>Ruchintha Dias</cp:lastModifiedBy>
  <dcterms:created xsi:type="dcterms:W3CDTF">2025-03-31T17:37:46Z</dcterms:created>
  <dcterms:modified xsi:type="dcterms:W3CDTF">2025-04-03T16:51:52Z</dcterms:modified>
</cp:coreProperties>
</file>