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IT\MDMB\Assesment\Assesment 2 - Coursework with calculations and written answers\"/>
    </mc:Choice>
  </mc:AlternateContent>
  <xr:revisionPtr revIDLastSave="0" documentId="13_ncr:1_{D60DC19D-4398-40E9-8F51-EFE113C82F3C}" xr6:coauthVersionLast="47" xr6:coauthVersionMax="47" xr10:uidLastSave="{00000000-0000-0000-0000-000000000000}"/>
  <bookViews>
    <workbookView xWindow="-110" yWindow="-110" windowWidth="19420" windowHeight="11500" activeTab="5" xr2:uid="{D118762F-6F70-4C50-8FDA-3188F22082F0}"/>
  </bookViews>
  <sheets>
    <sheet name="Round 1" sheetId="1" r:id="rId1"/>
    <sheet name="Round 2" sheetId="8" r:id="rId2"/>
    <sheet name="Round 3" sheetId="9" r:id="rId3"/>
    <sheet name="Round 4" sheetId="10" r:id="rId4"/>
    <sheet name="Round 5" sheetId="11" r:id="rId5"/>
    <sheet name="Round 6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D8" i="12"/>
  <c r="D10" i="12"/>
  <c r="D9" i="12"/>
  <c r="D11" i="12" s="1"/>
  <c r="D4" i="12" l="1"/>
  <c r="D2" i="12"/>
  <c r="C2" i="12"/>
  <c r="C2" i="11"/>
  <c r="C4" i="11" s="1"/>
  <c r="C2" i="10"/>
  <c r="C2" i="9"/>
  <c r="C4" i="9" s="1"/>
  <c r="C2" i="8"/>
  <c r="C2" i="1"/>
  <c r="B2" i="12"/>
  <c r="B4" i="12" s="1"/>
  <c r="E4" i="12" s="1"/>
  <c r="B2" i="11"/>
  <c r="B2" i="10"/>
  <c r="B4" i="10" s="1"/>
  <c r="E4" i="10" s="1"/>
  <c r="B2" i="9"/>
  <c r="B2" i="8"/>
  <c r="B4" i="8" s="1"/>
  <c r="B2" i="1"/>
  <c r="E16" i="12"/>
  <c r="B8" i="12"/>
  <c r="B10" i="12" s="1"/>
  <c r="C4" i="12"/>
  <c r="E16" i="11"/>
  <c r="C8" i="11"/>
  <c r="B8" i="11"/>
  <c r="B10" i="11" s="1"/>
  <c r="B4" i="11"/>
  <c r="E4" i="11" s="1"/>
  <c r="E16" i="10"/>
  <c r="C8" i="10"/>
  <c r="C10" i="10" s="1"/>
  <c r="B8" i="10"/>
  <c r="C4" i="10"/>
  <c r="E16" i="9"/>
  <c r="C8" i="9"/>
  <c r="C10" i="9" s="1"/>
  <c r="B8" i="9"/>
  <c r="B10" i="9" s="1"/>
  <c r="B4" i="9"/>
  <c r="E4" i="9" s="1"/>
  <c r="E16" i="8"/>
  <c r="C8" i="8"/>
  <c r="C10" i="8" s="1"/>
  <c r="B8" i="8"/>
  <c r="B10" i="8" s="1"/>
  <c r="C4" i="8"/>
  <c r="E16" i="1"/>
  <c r="C8" i="1"/>
  <c r="C9" i="1" s="1"/>
  <c r="C11" i="1" s="1"/>
  <c r="B8" i="1"/>
  <c r="B10" i="1" s="1"/>
  <c r="C4" i="1"/>
  <c r="E4" i="1" s="1"/>
  <c r="B4" i="1"/>
  <c r="C10" i="1" l="1"/>
  <c r="E10" i="1" s="1"/>
  <c r="E10" i="8"/>
  <c r="B9" i="1"/>
  <c r="E4" i="8"/>
  <c r="B11" i="1"/>
  <c r="E11" i="1" s="1"/>
  <c r="E18" i="1" s="1"/>
  <c r="C10" i="12"/>
  <c r="E10" i="12"/>
  <c r="C10" i="11"/>
  <c r="E10" i="11" s="1"/>
  <c r="E10" i="9"/>
  <c r="B10" i="10"/>
  <c r="E10" i="10" s="1"/>
  <c r="B9" i="12"/>
  <c r="B11" i="12" s="1"/>
  <c r="C9" i="12"/>
  <c r="C11" i="12" s="1"/>
  <c r="B9" i="11"/>
  <c r="B11" i="11" s="1"/>
  <c r="C9" i="11"/>
  <c r="C11" i="11" s="1"/>
  <c r="B9" i="10"/>
  <c r="B11" i="10" s="1"/>
  <c r="C9" i="10"/>
  <c r="C11" i="10" s="1"/>
  <c r="B9" i="9"/>
  <c r="B11" i="9" s="1"/>
  <c r="C9" i="9"/>
  <c r="C11" i="9" s="1"/>
  <c r="B9" i="8"/>
  <c r="B11" i="8" s="1"/>
  <c r="C9" i="8"/>
  <c r="C11" i="8" s="1"/>
  <c r="E11" i="11" l="1"/>
  <c r="E18" i="11" s="1"/>
  <c r="E11" i="12"/>
  <c r="E18" i="12" s="1"/>
  <c r="E11" i="10"/>
  <c r="E18" i="10" s="1"/>
  <c r="E11" i="9"/>
  <c r="E18" i="9" s="1"/>
  <c r="E11" i="8"/>
  <c r="E18" i="8" s="1"/>
</calcChain>
</file>

<file path=xl/sharedStrings.xml><?xml version="1.0" encoding="utf-8"?>
<sst xmlns="http://schemas.openxmlformats.org/spreadsheetml/2006/main" count="264" uniqueCount="29">
  <si>
    <t>Company</t>
  </si>
  <si>
    <t>Volume</t>
  </si>
  <si>
    <t>n/a</t>
  </si>
  <si>
    <t>Selling price </t>
  </si>
  <si>
    <t>Revenue</t>
  </si>
  <si>
    <t>Purchasing cost</t>
  </si>
  <si>
    <t>Distribution cost</t>
  </si>
  <si>
    <t xml:space="preserve">n/a </t>
  </si>
  <si>
    <t>Variable cost per unit</t>
  </si>
  <si>
    <t xml:space="preserve">Contribution margin per unit </t>
  </si>
  <si>
    <t xml:space="preserve">Total variable costs </t>
  </si>
  <si>
    <t xml:space="preserve">Total contribution margin </t>
  </si>
  <si>
    <t>Marketing and Sales</t>
  </si>
  <si>
    <t>General administration cost</t>
  </si>
  <si>
    <t xml:space="preserve">Other fixed costs (optional) </t>
  </si>
  <si>
    <t xml:space="preserve">Fixed costs - total </t>
  </si>
  <si>
    <t xml:space="preserve">Notes: </t>
  </si>
  <si>
    <t>Decisions and results</t>
  </si>
  <si>
    <t xml:space="preserve">Formating requirements </t>
  </si>
  <si>
    <t xml:space="preserve">Indicate currency </t>
  </si>
  <si>
    <t>Format with a thousand separator (example: 1,000, instead of 1000)</t>
  </si>
  <si>
    <t>Profit **</t>
  </si>
  <si>
    <t xml:space="preserve">* Delete market segments in which your company does not operate </t>
  </si>
  <si>
    <t xml:space="preserve">**Your calculated profit should be the same as your net sales result (income statement). However, you can ignore small differences between the two figures. </t>
  </si>
  <si>
    <t xml:space="preserve">Remove decimals </t>
  </si>
  <si>
    <t>Market segment Women *</t>
  </si>
  <si>
    <t>Market segment - Men *</t>
  </si>
  <si>
    <t>Market segment - Kids 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</si>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</sst>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£&quot;#,##0_);[Red]\(&quot;£&quot;#,##0\)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Helvetica Neue"/>
      <family val="2"/>
    </font>
    <font>
      <sz val="12"/>
      <color theme="1"/>
      <name val="Helvetica Neue"/>
    </font>
    <font>
      <sz val="11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E6000E"/>
      <name val="Helvetica Neue"/>
      <family val="2"/>
    </font>
    <font>
      <sz val="12"/>
      <name val="Helvetica Neue"/>
      <family val="2"/>
    </font>
    <font>
      <sz val="12"/>
      <color theme="2"/>
      <name val="Helvetica"/>
      <family val="2"/>
    </font>
    <font>
      <sz val="12"/>
      <name val="Helvetica Neue"/>
    </font>
    <font>
      <sz val="12"/>
      <name val="Helvetica"/>
      <family val="2"/>
    </font>
    <font>
      <sz val="12"/>
      <color rgb="FFFF0000"/>
      <name val="Helvetica"/>
      <family val="2"/>
    </font>
    <font>
      <sz val="12"/>
      <color rgb="FF000000"/>
      <name val="Helvetica Neue"/>
      <family val="2"/>
    </font>
    <font>
      <sz val="11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1" applyFont="1"/>
    <xf numFmtId="0" fontId="2" fillId="0" borderId="0" xfId="0" applyFont="1"/>
    <xf numFmtId="0" fontId="4" fillId="0" borderId="1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165" fontId="5" fillId="2" borderId="1" xfId="0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165" fontId="5" fillId="0" borderId="1" xfId="0" applyNumberFormat="1" applyFont="1" applyBorder="1"/>
    <xf numFmtId="0" fontId="10" fillId="0" borderId="1" xfId="0" applyFont="1" applyBorder="1"/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165" fontId="8" fillId="2" borderId="1" xfId="0" applyNumberFormat="1" applyFont="1" applyFill="1" applyBorder="1"/>
    <xf numFmtId="0" fontId="11" fillId="2" borderId="1" xfId="0" applyFont="1" applyFill="1" applyBorder="1" applyAlignment="1">
      <alignment horizontal="left"/>
    </xf>
    <xf numFmtId="165" fontId="8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65" fontId="8" fillId="0" borderId="1" xfId="0" applyNumberFormat="1" applyFont="1" applyBorder="1"/>
    <xf numFmtId="0" fontId="13" fillId="0" borderId="1" xfId="0" applyFont="1" applyBorder="1"/>
    <xf numFmtId="0" fontId="14" fillId="2" borderId="1" xfId="0" applyFont="1" applyFill="1" applyBorder="1" applyAlignment="1">
      <alignment horizontal="left"/>
    </xf>
    <xf numFmtId="165" fontId="8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/>
    <xf numFmtId="165" fontId="15" fillId="0" borderId="1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Helvetica Neue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Helvetica Neue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Helvetica Neue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Helvetica Neue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Helvetica Neue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Helvetica Neue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5419CA-C894-4FBE-987C-53368B2ADBA6}" name="Table1" displayName="Table1" ref="A1:E18" totalsRowShown="0" headerRowDxfId="47" dataDxfId="46" tableBorderDxfId="45">
  <tableColumns count="5">
    <tableColumn id="1" xr3:uid="{119B1CDF-41CF-4D16-B207-E0C5C5948249}" name="Decisions and results" dataDxfId="44"/>
    <tableColumn id="2" xr3:uid="{34AAF8AA-3C1F-4AFB-BEAA-7F130F142E8D}" name="Market segment - Men *" dataDxfId="43"/>
    <tableColumn id="3" xr3:uid="{EF8FC6A0-8A2D-4EA0-B941-9BBF20C01CA4}" name="Market segment Women *" dataDxfId="42"/>
    <tableColumn id="4" xr3:uid="{CE527983-65FC-4532-84B1-91121B72BF42}" name="Market segment - Kids *" dataDxfId="41"/>
    <tableColumn id="5" xr3:uid="{E729505E-FBE6-410B-987F-CC6DA9920C22}" name="Company" dataDxfId="40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6B97EB-8609-4C04-95FC-A8781266D614}" name="Table2" displayName="Table2" ref="A1:E18" totalsRowShown="0" headerRowDxfId="39" dataDxfId="38" tableBorderDxfId="37">
  <tableColumns count="5">
    <tableColumn id="1" xr3:uid="{F64A1700-930D-4350-BC97-101373864CD5}" name="Decisions and results" dataDxfId="36"/>
    <tableColumn id="2" xr3:uid="{C1F4518F-2BBA-4353-AA42-BE70580FA05D}" name="Market segment - Men *" dataDxfId="35"/>
    <tableColumn id="3" xr3:uid="{3FF40A98-6D61-4507-ACD8-41BC65A01F82}" name="Market segment Women *" dataDxfId="34"/>
    <tableColumn id="4" xr3:uid="{60B1F567-E050-4FE4-A0FB-9633ADC38269}" name="Market segment - Kids *" dataDxfId="33"/>
    <tableColumn id="5" xr3:uid="{317928FE-9708-4925-BD9E-319CD188B8A3}" name="Company" dataDxfId="3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02A2D-58B1-464C-98C1-B29E880B5110}" name="Table3" displayName="Table3" ref="A1:E18" totalsRowShown="0" headerRowDxfId="31" dataDxfId="30" tableBorderDxfId="29">
  <tableColumns count="5">
    <tableColumn id="1" xr3:uid="{051AD292-9981-443D-B1CD-FF4FF0D3EBC1}" name="Decisions and results" dataDxfId="28"/>
    <tableColumn id="2" xr3:uid="{CBE329D2-F731-4BB1-B147-9EF0FD9C80AF}" name="Market segment - Men *" dataDxfId="27"/>
    <tableColumn id="3" xr3:uid="{3821FADD-EAAC-4A73-892D-A4EA04B6AA4C}" name="Market segment Women *" dataDxfId="26"/>
    <tableColumn id="4" xr3:uid="{2885C96B-DB65-4C56-AD12-2AAF08B28BC6}" name="Market segment - Kids *" dataDxfId="25"/>
    <tableColumn id="5" xr3:uid="{95DF8615-F690-46E5-9F78-F2ACE0098822}" name="Company" dataDxfId="24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BE9792-AB40-4790-9822-5CC0EA4214B9}" name="Table4" displayName="Table4" ref="A1:E18" totalsRowShown="0" headerRowDxfId="23" dataDxfId="22" tableBorderDxfId="21">
  <tableColumns count="5">
    <tableColumn id="1" xr3:uid="{3F5BE88B-6B7E-4DF5-99C8-A2D72833686F}" name="Decisions and results" dataDxfId="20"/>
    <tableColumn id="2" xr3:uid="{4380FA40-F9E4-4D8E-AA46-765F151D083A}" name="Market segment - Men *" dataDxfId="19"/>
    <tableColumn id="3" xr3:uid="{768058CB-940B-4BE5-AC6E-A039B79928D8}" name="Market segment Women *" dataDxfId="18"/>
    <tableColumn id="4" xr3:uid="{FB8E43D0-45BF-43A6-AF28-D1E872A38EAE}" name="Market segment - Kids *" dataDxfId="17"/>
    <tableColumn id="5" xr3:uid="{B6518307-07EA-4013-B54A-D443D433950A}" name="Company" dataDxfId="16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753166-5A90-4D28-96F9-E460F9559FFD}" name="Table5" displayName="Table5" ref="A1:E18" totalsRowShown="0" headerRowDxfId="15" dataDxfId="14" tableBorderDxfId="13">
  <tableColumns count="5">
    <tableColumn id="1" xr3:uid="{B12F150D-602F-466C-A15D-1381E2559AA6}" name="Decisions and results" dataDxfId="12"/>
    <tableColumn id="2" xr3:uid="{C10D3F78-DDEA-46DB-986C-9C8C36B200E6}" name="Market segment - Men *" dataDxfId="11"/>
    <tableColumn id="3" xr3:uid="{8F9FB67B-37ED-4500-811D-E00291F57E28}" name="Market segment Women *" dataDxfId="10"/>
    <tableColumn id="4" xr3:uid="{22D0E87F-AD73-4C5C-9E2C-1843A83BCDE7}" name="Market segment - Kids *" dataDxfId="9"/>
    <tableColumn id="5" xr3:uid="{23F7EC5B-0222-4CA8-997D-D0B7A81820E2}" name="Company" dataDxfId="8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0FAD37-DD16-469E-9BFD-2F1A0D6E3C11}" name="Table6" displayName="Table6" ref="A1:E18" totalsRowShown="0" headerRowDxfId="7" dataDxfId="6" tableBorderDxfId="5">
  <tableColumns count="5">
    <tableColumn id="1" xr3:uid="{18E2D3BD-046B-44DA-B390-B0F8CBAD9FA1}" name="Decisions and results" dataDxfId="4"/>
    <tableColumn id="2" xr3:uid="{084D895D-F7F8-427B-A9BD-AB02FA1CF8DE}" name="Market segment - Men *" dataDxfId="3"/>
    <tableColumn id="3" xr3:uid="{E28A4CB2-E6E2-4078-8E38-3FB78A8F9343}" name="Market segment Women *" dataDxfId="2"/>
    <tableColumn id="4" xr3:uid="{AA978907-E617-432F-A620-ED469B8611A4}" name="Market segment - Kids *" dataDxfId="1"/>
    <tableColumn id="5" xr3:uid="{8372E3DF-EC61-4D19-8A94-CFC6E8B2852A}" name="Company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0EFB-9E60-4EA4-9014-54449435AAA3}">
  <dimension ref="A1:E28"/>
  <sheetViews>
    <sheetView workbookViewId="0">
      <selection activeCell="I5" sqref="I5"/>
    </sheetView>
  </sheetViews>
  <sheetFormatPr defaultRowHeight="14.5"/>
  <cols>
    <col min="1" max="1" width="34.7265625" customWidth="1"/>
    <col min="2" max="2" width="23.26953125" customWidth="1"/>
    <col min="3" max="3" width="24.6328125" customWidth="1"/>
    <col min="4" max="4" width="22.453125" customWidth="1"/>
    <col min="5" max="5" width="17.1796875" customWidth="1"/>
  </cols>
  <sheetData>
    <row r="1" spans="1:5" ht="80.5" customHeight="1">
      <c r="A1" s="1" t="s">
        <v>17</v>
      </c>
      <c r="B1" s="2" t="s">
        <v>26</v>
      </c>
      <c r="C1" s="3" t="s">
        <v>25</v>
      </c>
      <c r="D1" s="1" t="s">
        <v>27</v>
      </c>
      <c r="E1" s="2" t="s">
        <v>0</v>
      </c>
    </row>
    <row r="2" spans="1:5" ht="15.5">
      <c r="A2" s="6" t="s">
        <v>1</v>
      </c>
      <c r="B2" s="7">
        <f>61090 + 7605 + 2274</f>
        <v>70969</v>
      </c>
      <c r="C2" s="7">
        <f>71555 + 1642 + 951</f>
        <v>74148</v>
      </c>
      <c r="D2" s="7"/>
      <c r="E2" s="8" t="s">
        <v>2</v>
      </c>
    </row>
    <row r="3" spans="1:5" ht="15.5">
      <c r="A3" s="9" t="s">
        <v>3</v>
      </c>
      <c r="B3" s="10">
        <v>50</v>
      </c>
      <c r="C3" s="10">
        <v>50</v>
      </c>
      <c r="D3" s="10"/>
      <c r="E3" s="8" t="s">
        <v>2</v>
      </c>
    </row>
    <row r="4" spans="1:5" ht="15.5">
      <c r="A4" s="6" t="s">
        <v>4</v>
      </c>
      <c r="B4" s="11">
        <f>B2*B3</f>
        <v>3548450</v>
      </c>
      <c r="C4" s="11">
        <f>C2*C3</f>
        <v>3707400</v>
      </c>
      <c r="D4" s="11"/>
      <c r="E4" s="12">
        <f>SUM(Table1[[#This Row],[Market segment - Men *]:[Market segment - Kids *]])</f>
        <v>7255850</v>
      </c>
    </row>
    <row r="5" spans="1:5" ht="15.5">
      <c r="A5" s="13"/>
      <c r="B5" s="14"/>
      <c r="C5" s="14"/>
      <c r="D5" s="14"/>
      <c r="E5" s="15"/>
    </row>
    <row r="6" spans="1:5" ht="15.5">
      <c r="A6" s="16" t="s">
        <v>5</v>
      </c>
      <c r="B6" s="10">
        <v>43.44</v>
      </c>
      <c r="C6" s="10">
        <v>45.72</v>
      </c>
      <c r="D6" s="10"/>
      <c r="E6" s="8" t="s">
        <v>2</v>
      </c>
    </row>
    <row r="7" spans="1:5" ht="15.5">
      <c r="A7" s="17" t="s">
        <v>6</v>
      </c>
      <c r="B7" s="18">
        <v>6</v>
      </c>
      <c r="C7" s="18">
        <v>6</v>
      </c>
      <c r="D7" s="18"/>
      <c r="E7" s="8" t="s">
        <v>7</v>
      </c>
    </row>
    <row r="8" spans="1:5" ht="15.5">
      <c r="A8" s="16" t="s">
        <v>8</v>
      </c>
      <c r="B8" s="18">
        <f>B6+B7</f>
        <v>49.44</v>
      </c>
      <c r="C8" s="18">
        <f>C6+C7</f>
        <v>51.72</v>
      </c>
      <c r="D8" s="18"/>
      <c r="E8" s="15"/>
    </row>
    <row r="9" spans="1:5" ht="15.5">
      <c r="A9" s="19" t="s">
        <v>9</v>
      </c>
      <c r="B9" s="20">
        <f>B3-B8</f>
        <v>0.56000000000000227</v>
      </c>
      <c r="C9" s="20">
        <f>C3-C8</f>
        <v>-1.7199999999999989</v>
      </c>
      <c r="D9" s="20"/>
      <c r="E9" s="21" t="s">
        <v>2</v>
      </c>
    </row>
    <row r="10" spans="1:5" ht="15.5">
      <c r="A10" s="6" t="s">
        <v>10</v>
      </c>
      <c r="B10" s="12">
        <f>B8*B2</f>
        <v>3508707.36</v>
      </c>
      <c r="C10" s="12">
        <f>C8*C2</f>
        <v>3834934.56</v>
      </c>
      <c r="D10" s="12"/>
      <c r="E10" s="12">
        <f>SUM(Table1[[#This Row],[Market segment - Men *]:[Market segment - Kids *]])</f>
        <v>7343641.9199999999</v>
      </c>
    </row>
    <row r="11" spans="1:5" ht="15.5">
      <c r="A11" s="6" t="s">
        <v>11</v>
      </c>
      <c r="B11" s="12">
        <f>B9*B2</f>
        <v>39742.640000000159</v>
      </c>
      <c r="C11" s="12">
        <f>C9*C2</f>
        <v>-127534.55999999991</v>
      </c>
      <c r="D11" s="12"/>
      <c r="E11" s="12">
        <f>SUM(Table1[[#This Row],[Market segment - Men *]:[Market segment - Kids *]])</f>
        <v>-87791.919999999751</v>
      </c>
    </row>
    <row r="12" spans="1:5" ht="15.5">
      <c r="A12" s="22"/>
      <c r="B12" s="23"/>
      <c r="C12" s="23"/>
      <c r="D12" s="23"/>
      <c r="E12" s="24"/>
    </row>
    <row r="13" spans="1:5" ht="15.5">
      <c r="A13" s="25" t="s">
        <v>12</v>
      </c>
      <c r="B13" s="8" t="s">
        <v>2</v>
      </c>
      <c r="C13" s="8" t="s">
        <v>2</v>
      </c>
      <c r="D13" s="8" t="s">
        <v>2</v>
      </c>
      <c r="E13" s="10">
        <v>1570216</v>
      </c>
    </row>
    <row r="14" spans="1:5" ht="15.5">
      <c r="A14" s="25" t="s">
        <v>13</v>
      </c>
      <c r="B14" s="8" t="s">
        <v>2</v>
      </c>
      <c r="C14" s="8" t="s">
        <v>2</v>
      </c>
      <c r="D14" s="8" t="s">
        <v>2</v>
      </c>
      <c r="E14" s="10">
        <v>844645</v>
      </c>
    </row>
    <row r="15" spans="1:5" ht="15.5">
      <c r="A15" s="9" t="s">
        <v>14</v>
      </c>
      <c r="B15" s="8" t="s">
        <v>2</v>
      </c>
      <c r="C15" s="8" t="s">
        <v>2</v>
      </c>
      <c r="D15" s="8" t="s">
        <v>2</v>
      </c>
      <c r="E15" s="26" t="s">
        <v>28</v>
      </c>
    </row>
    <row r="16" spans="1:5" ht="15.5">
      <c r="A16" s="9" t="s">
        <v>15</v>
      </c>
      <c r="B16" s="8" t="s">
        <v>2</v>
      </c>
      <c r="C16" s="8" t="s">
        <v>2</v>
      </c>
      <c r="D16" s="8" t="s">
        <v>2</v>
      </c>
      <c r="E16" s="26">
        <f>SUM(E13:E15)</f>
        <v>2414861</v>
      </c>
    </row>
    <row r="17" spans="1:5" ht="15.5">
      <c r="A17" s="22"/>
      <c r="B17" s="8"/>
      <c r="C17" s="8"/>
      <c r="D17" s="8"/>
      <c r="E17" s="11"/>
    </row>
    <row r="18" spans="1:5" ht="15.5">
      <c r="A18" s="27" t="s">
        <v>21</v>
      </c>
      <c r="B18" s="28"/>
      <c r="C18" s="28"/>
      <c r="D18" s="28"/>
      <c r="E18" s="29">
        <f>E11-E16</f>
        <v>-2502652.92</v>
      </c>
    </row>
    <row r="20" spans="1:5">
      <c r="A20" t="s">
        <v>16</v>
      </c>
    </row>
    <row r="21" spans="1:5">
      <c r="A21" t="s">
        <v>22</v>
      </c>
    </row>
    <row r="22" spans="1:5">
      <c r="A22" t="s">
        <v>23</v>
      </c>
    </row>
    <row r="23" spans="1:5">
      <c r="A23" s="5" t="s">
        <v>18</v>
      </c>
    </row>
    <row r="24" spans="1:5">
      <c r="A24" t="s">
        <v>24</v>
      </c>
    </row>
    <row r="25" spans="1:5">
      <c r="A25" t="s">
        <v>19</v>
      </c>
    </row>
    <row r="26" spans="1:5">
      <c r="A26" t="s">
        <v>20</v>
      </c>
    </row>
    <row r="28" spans="1:5">
      <c r="B28" s="4"/>
      <c r="C28" s="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A48C-39EF-4CFA-B53B-9D9A4BCE9785}">
  <dimension ref="A1:E28"/>
  <sheetViews>
    <sheetView workbookViewId="0">
      <selection activeCell="E15" sqref="E15"/>
    </sheetView>
  </sheetViews>
  <sheetFormatPr defaultRowHeight="14.5"/>
  <cols>
    <col min="1" max="1" width="34.7265625" customWidth="1"/>
    <col min="2" max="2" width="23.26953125" customWidth="1"/>
    <col min="3" max="3" width="24.6328125" customWidth="1"/>
    <col min="4" max="4" width="22.453125" customWidth="1"/>
    <col min="5" max="5" width="17.1796875" customWidth="1"/>
  </cols>
  <sheetData>
    <row r="1" spans="1:5" ht="80.5" customHeight="1">
      <c r="A1" s="1" t="s">
        <v>17</v>
      </c>
      <c r="B1" s="2" t="s">
        <v>26</v>
      </c>
      <c r="C1" s="3" t="s">
        <v>25</v>
      </c>
      <c r="D1" s="1" t="s">
        <v>27</v>
      </c>
      <c r="E1" s="2" t="s">
        <v>0</v>
      </c>
    </row>
    <row r="2" spans="1:5" ht="15.5">
      <c r="A2" s="6" t="s">
        <v>1</v>
      </c>
      <c r="B2" s="7">
        <f>0 + 5547 + 8574</f>
        <v>14121</v>
      </c>
      <c r="C2" s="7">
        <f>0 + 5575 + 6773</f>
        <v>12348</v>
      </c>
      <c r="D2" s="7"/>
      <c r="E2" s="8" t="s">
        <v>2</v>
      </c>
    </row>
    <row r="3" spans="1:5" ht="15.5">
      <c r="A3" s="9" t="s">
        <v>3</v>
      </c>
      <c r="B3" s="10">
        <v>60</v>
      </c>
      <c r="C3" s="10">
        <v>62</v>
      </c>
      <c r="D3" s="10"/>
      <c r="E3" s="8" t="s">
        <v>2</v>
      </c>
    </row>
    <row r="4" spans="1:5" ht="15.5">
      <c r="A4" s="6" t="s">
        <v>4</v>
      </c>
      <c r="B4" s="11">
        <f>B2*B3</f>
        <v>847260</v>
      </c>
      <c r="C4" s="11">
        <f>C2*C3</f>
        <v>765576</v>
      </c>
      <c r="D4" s="11"/>
      <c r="E4" s="12">
        <f>SUM(Table2[[#This Row],[Market segment - Men *]:[Market segment - Kids *]])</f>
        <v>1612836</v>
      </c>
    </row>
    <row r="5" spans="1:5" ht="15.5">
      <c r="A5" s="13"/>
      <c r="B5" s="14"/>
      <c r="C5" s="14"/>
      <c r="D5" s="14"/>
      <c r="E5" s="15"/>
    </row>
    <row r="6" spans="1:5" ht="15.5">
      <c r="A6" s="16" t="s">
        <v>5</v>
      </c>
      <c r="B6" s="10">
        <v>36.58</v>
      </c>
      <c r="C6" s="10">
        <v>38.869999999999997</v>
      </c>
      <c r="D6" s="10"/>
      <c r="E6" s="8" t="s">
        <v>2</v>
      </c>
    </row>
    <row r="7" spans="1:5" ht="15.5">
      <c r="A7" s="17" t="s">
        <v>6</v>
      </c>
      <c r="B7" s="18">
        <v>8.5</v>
      </c>
      <c r="C7" s="18">
        <v>8.5</v>
      </c>
      <c r="D7" s="18"/>
      <c r="E7" s="8" t="s">
        <v>7</v>
      </c>
    </row>
    <row r="8" spans="1:5" ht="15.5">
      <c r="A8" s="16" t="s">
        <v>8</v>
      </c>
      <c r="B8" s="18">
        <f>B6+B7</f>
        <v>45.08</v>
      </c>
      <c r="C8" s="18">
        <f>C6+C7</f>
        <v>47.37</v>
      </c>
      <c r="D8" s="18"/>
      <c r="E8" s="15"/>
    </row>
    <row r="9" spans="1:5" ht="15.5">
      <c r="A9" s="19" t="s">
        <v>9</v>
      </c>
      <c r="B9" s="20">
        <f>B3-B8</f>
        <v>14.920000000000002</v>
      </c>
      <c r="C9" s="20">
        <f>C3-C8</f>
        <v>14.630000000000003</v>
      </c>
      <c r="D9" s="20"/>
      <c r="E9" s="21" t="s">
        <v>2</v>
      </c>
    </row>
    <row r="10" spans="1:5" ht="15.5">
      <c r="A10" s="6" t="s">
        <v>10</v>
      </c>
      <c r="B10" s="12">
        <f>B8*B2</f>
        <v>636574.67999999993</v>
      </c>
      <c r="C10" s="12">
        <f>C8*C2</f>
        <v>584924.76</v>
      </c>
      <c r="D10" s="12"/>
      <c r="E10" s="12">
        <f>SUM(Table2[[#This Row],[Market segment - Men *]:[Market segment - Kids *]])</f>
        <v>1221499.44</v>
      </c>
    </row>
    <row r="11" spans="1:5" ht="15.5">
      <c r="A11" s="6" t="s">
        <v>11</v>
      </c>
      <c r="B11" s="12">
        <f>B9*B2</f>
        <v>210685.32000000004</v>
      </c>
      <c r="C11" s="12">
        <f>C9*C2</f>
        <v>180651.24000000002</v>
      </c>
      <c r="D11" s="12"/>
      <c r="E11" s="12">
        <f>SUM(Table2[[#This Row],[Market segment - Men *]:[Market segment - Kids *]])</f>
        <v>391336.56000000006</v>
      </c>
    </row>
    <row r="12" spans="1:5" ht="15.5">
      <c r="A12" s="22"/>
      <c r="B12" s="23"/>
      <c r="C12" s="23"/>
      <c r="D12" s="23"/>
      <c r="E12" s="24"/>
    </row>
    <row r="13" spans="1:5" ht="15.5">
      <c r="A13" s="25" t="s">
        <v>12</v>
      </c>
      <c r="B13" s="8" t="s">
        <v>2</v>
      </c>
      <c r="C13" s="8" t="s">
        <v>2</v>
      </c>
      <c r="D13" s="8" t="s">
        <v>2</v>
      </c>
      <c r="E13" s="10">
        <v>30216</v>
      </c>
    </row>
    <row r="14" spans="1:5" ht="15.5">
      <c r="A14" s="25" t="s">
        <v>13</v>
      </c>
      <c r="B14" s="8" t="s">
        <v>2</v>
      </c>
      <c r="C14" s="8" t="s">
        <v>2</v>
      </c>
      <c r="D14" s="8" t="s">
        <v>2</v>
      </c>
      <c r="E14" s="10">
        <v>1323290</v>
      </c>
    </row>
    <row r="15" spans="1:5" ht="15.5">
      <c r="A15" s="9" t="s">
        <v>14</v>
      </c>
      <c r="B15" s="8" t="s">
        <v>2</v>
      </c>
      <c r="C15" s="8" t="s">
        <v>2</v>
      </c>
      <c r="D15" s="8" t="s">
        <v>2</v>
      </c>
      <c r="E15" s="26" t="s">
        <v>28</v>
      </c>
    </row>
    <row r="16" spans="1:5" ht="15.5">
      <c r="A16" s="9" t="s">
        <v>15</v>
      </c>
      <c r="B16" s="8" t="s">
        <v>2</v>
      </c>
      <c r="C16" s="8" t="s">
        <v>2</v>
      </c>
      <c r="D16" s="8" t="s">
        <v>2</v>
      </c>
      <c r="E16" s="26">
        <f>SUM(E13:E15)</f>
        <v>1353506</v>
      </c>
    </row>
    <row r="17" spans="1:5" ht="15.5">
      <c r="A17" s="22"/>
      <c r="B17" s="8"/>
      <c r="C17" s="8"/>
      <c r="D17" s="8"/>
      <c r="E17" s="11"/>
    </row>
    <row r="18" spans="1:5" ht="15.5">
      <c r="A18" s="27" t="s">
        <v>21</v>
      </c>
      <c r="B18" s="28"/>
      <c r="C18" s="28"/>
      <c r="D18" s="28"/>
      <c r="E18" s="29">
        <f>E11-E16</f>
        <v>-962169.44</v>
      </c>
    </row>
    <row r="20" spans="1:5">
      <c r="A20" t="s">
        <v>16</v>
      </c>
    </row>
    <row r="21" spans="1:5">
      <c r="A21" t="s">
        <v>22</v>
      </c>
    </row>
    <row r="22" spans="1:5">
      <c r="A22" t="s">
        <v>23</v>
      </c>
    </row>
    <row r="23" spans="1:5">
      <c r="A23" s="5" t="s">
        <v>18</v>
      </c>
    </row>
    <row r="24" spans="1:5">
      <c r="A24" t="s">
        <v>24</v>
      </c>
    </row>
    <row r="25" spans="1:5">
      <c r="A25" t="s">
        <v>19</v>
      </c>
    </row>
    <row r="26" spans="1:5">
      <c r="A26" t="s">
        <v>20</v>
      </c>
    </row>
    <row r="28" spans="1:5">
      <c r="B28" s="4"/>
      <c r="C28" s="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901D-7A5D-4FDE-A143-89313332DC76}">
  <dimension ref="A1:E28"/>
  <sheetViews>
    <sheetView workbookViewId="0">
      <selection activeCell="E15" sqref="E15"/>
    </sheetView>
  </sheetViews>
  <sheetFormatPr defaultRowHeight="14.5"/>
  <cols>
    <col min="1" max="1" width="34.7265625" customWidth="1"/>
    <col min="2" max="2" width="23.26953125" customWidth="1"/>
    <col min="3" max="3" width="24.6328125" customWidth="1"/>
    <col min="4" max="4" width="22.453125" customWidth="1"/>
    <col min="5" max="5" width="17.1796875" customWidth="1"/>
  </cols>
  <sheetData>
    <row r="1" spans="1:5" ht="80.5" customHeight="1">
      <c r="A1" s="1" t="s">
        <v>17</v>
      </c>
      <c r="B1" s="2" t="s">
        <v>26</v>
      </c>
      <c r="C1" s="3" t="s">
        <v>25</v>
      </c>
      <c r="D1" s="1" t="s">
        <v>27</v>
      </c>
      <c r="E1" s="2" t="s">
        <v>0</v>
      </c>
    </row>
    <row r="2" spans="1:5" ht="15.5">
      <c r="A2" s="6" t="s">
        <v>1</v>
      </c>
      <c r="B2" s="7">
        <f>47445 + 769 + 2540</f>
        <v>50754</v>
      </c>
      <c r="C2" s="7">
        <f>43794 + 1218 + 2569</f>
        <v>47581</v>
      </c>
      <c r="D2" s="7"/>
      <c r="E2" s="8" t="s">
        <v>2</v>
      </c>
    </row>
    <row r="3" spans="1:5" ht="15.5">
      <c r="A3" s="9" t="s">
        <v>3</v>
      </c>
      <c r="B3" s="10">
        <v>50</v>
      </c>
      <c r="C3" s="10">
        <v>52</v>
      </c>
      <c r="D3" s="10"/>
      <c r="E3" s="8" t="s">
        <v>2</v>
      </c>
    </row>
    <row r="4" spans="1:5" ht="15.5">
      <c r="A4" s="6" t="s">
        <v>4</v>
      </c>
      <c r="B4" s="11">
        <f>B2*B3</f>
        <v>2537700</v>
      </c>
      <c r="C4" s="11">
        <f>C2*C3</f>
        <v>2474212</v>
      </c>
      <c r="D4" s="11"/>
      <c r="E4" s="12">
        <f>SUM(Table3[[#This Row],[Market segment - Men *]:[Market segment - Kids *]])</f>
        <v>5011912</v>
      </c>
    </row>
    <row r="5" spans="1:5" ht="15.5">
      <c r="A5" s="13"/>
      <c r="B5" s="14"/>
      <c r="C5" s="14"/>
      <c r="D5" s="14"/>
      <c r="E5" s="15"/>
    </row>
    <row r="6" spans="1:5" ht="15.5">
      <c r="A6" s="16" t="s">
        <v>5</v>
      </c>
      <c r="B6" s="10">
        <v>36.58</v>
      </c>
      <c r="C6" s="10">
        <v>38.869999999999997</v>
      </c>
      <c r="D6" s="10"/>
      <c r="E6" s="8" t="s">
        <v>2</v>
      </c>
    </row>
    <row r="7" spans="1:5" ht="15.5">
      <c r="A7" s="17" t="s">
        <v>6</v>
      </c>
      <c r="B7" s="18">
        <v>6</v>
      </c>
      <c r="C7" s="18">
        <v>6</v>
      </c>
      <c r="D7" s="18"/>
      <c r="E7" s="8" t="s">
        <v>7</v>
      </c>
    </row>
    <row r="8" spans="1:5" ht="15.5">
      <c r="A8" s="16" t="s">
        <v>8</v>
      </c>
      <c r="B8" s="18">
        <f>B6+B7</f>
        <v>42.58</v>
      </c>
      <c r="C8" s="18">
        <f>C6+C7</f>
        <v>44.87</v>
      </c>
      <c r="D8" s="18"/>
      <c r="E8" s="15"/>
    </row>
    <row r="9" spans="1:5" ht="15.5">
      <c r="A9" s="19" t="s">
        <v>9</v>
      </c>
      <c r="B9" s="20">
        <f>B3-B8</f>
        <v>7.4200000000000017</v>
      </c>
      <c r="C9" s="20">
        <f>C3-C8</f>
        <v>7.1300000000000026</v>
      </c>
      <c r="D9" s="20"/>
      <c r="E9" s="21" t="s">
        <v>2</v>
      </c>
    </row>
    <row r="10" spans="1:5" ht="15.5">
      <c r="A10" s="6" t="s">
        <v>10</v>
      </c>
      <c r="B10" s="12">
        <f>B8*B2</f>
        <v>2161105.3199999998</v>
      </c>
      <c r="C10" s="12">
        <f>C8*C2</f>
        <v>2134959.4699999997</v>
      </c>
      <c r="D10" s="12"/>
      <c r="E10" s="12">
        <f>SUM(Table3[[#This Row],[Market segment - Men *]:[Market segment - Kids *]])</f>
        <v>4296064.7899999991</v>
      </c>
    </row>
    <row r="11" spans="1:5" ht="15.5">
      <c r="A11" s="6" t="s">
        <v>11</v>
      </c>
      <c r="B11" s="12">
        <f>B9*B2</f>
        <v>376594.68000000011</v>
      </c>
      <c r="C11" s="12">
        <f>C9*C2</f>
        <v>339252.53000000014</v>
      </c>
      <c r="D11" s="12"/>
      <c r="E11" s="12">
        <f>SUM(Table3[[#This Row],[Market segment - Men *]:[Market segment - Kids *]])</f>
        <v>715847.2100000002</v>
      </c>
    </row>
    <row r="12" spans="1:5" ht="15.5">
      <c r="A12" s="22"/>
      <c r="B12" s="23"/>
      <c r="C12" s="23"/>
      <c r="D12" s="23"/>
      <c r="E12" s="24"/>
    </row>
    <row r="13" spans="1:5" ht="15.5">
      <c r="A13" s="25" t="s">
        <v>12</v>
      </c>
      <c r="B13" s="8" t="s">
        <v>2</v>
      </c>
      <c r="C13" s="8" t="s">
        <v>2</v>
      </c>
      <c r="D13" s="8" t="s">
        <v>2</v>
      </c>
      <c r="E13" s="10">
        <v>30216</v>
      </c>
    </row>
    <row r="14" spans="1:5" ht="15.5">
      <c r="A14" s="25" t="s">
        <v>13</v>
      </c>
      <c r="B14" s="8" t="s">
        <v>2</v>
      </c>
      <c r="C14" s="8" t="s">
        <v>2</v>
      </c>
      <c r="D14" s="8" t="s">
        <v>2</v>
      </c>
      <c r="E14" s="10">
        <v>1318290</v>
      </c>
    </row>
    <row r="15" spans="1:5" ht="15.5">
      <c r="A15" s="9" t="s">
        <v>14</v>
      </c>
      <c r="B15" s="8" t="s">
        <v>2</v>
      </c>
      <c r="C15" s="8" t="s">
        <v>2</v>
      </c>
      <c r="D15" s="8" t="s">
        <v>2</v>
      </c>
      <c r="E15" s="26" t="s">
        <v>28</v>
      </c>
    </row>
    <row r="16" spans="1:5" ht="15.5">
      <c r="A16" s="9" t="s">
        <v>15</v>
      </c>
      <c r="B16" s="8" t="s">
        <v>2</v>
      </c>
      <c r="C16" s="8" t="s">
        <v>2</v>
      </c>
      <c r="D16" s="8" t="s">
        <v>2</v>
      </c>
      <c r="E16" s="26">
        <f>SUM(E13:E15)</f>
        <v>1348506</v>
      </c>
    </row>
    <row r="17" spans="1:5" ht="15.5">
      <c r="A17" s="22"/>
      <c r="B17" s="8"/>
      <c r="C17" s="8"/>
      <c r="D17" s="8"/>
      <c r="E17" s="11"/>
    </row>
    <row r="18" spans="1:5" ht="15.5">
      <c r="A18" s="27" t="s">
        <v>21</v>
      </c>
      <c r="B18" s="28"/>
      <c r="C18" s="28"/>
      <c r="D18" s="28"/>
      <c r="E18" s="29">
        <f>E11-E16</f>
        <v>-632658.7899999998</v>
      </c>
    </row>
    <row r="20" spans="1:5">
      <c r="A20" t="s">
        <v>16</v>
      </c>
    </row>
    <row r="21" spans="1:5">
      <c r="A21" t="s">
        <v>22</v>
      </c>
    </row>
    <row r="22" spans="1:5">
      <c r="A22" t="s">
        <v>23</v>
      </c>
    </row>
    <row r="23" spans="1:5">
      <c r="A23" s="5" t="s">
        <v>18</v>
      </c>
    </row>
    <row r="24" spans="1:5">
      <c r="A24" t="s">
        <v>24</v>
      </c>
    </row>
    <row r="25" spans="1:5">
      <c r="A25" t="s">
        <v>19</v>
      </c>
    </row>
    <row r="26" spans="1:5">
      <c r="A26" t="s">
        <v>20</v>
      </c>
    </row>
    <row r="28" spans="1:5">
      <c r="B28" s="4"/>
      <c r="C28" s="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CCFB-D535-469B-91F7-FFE7C8C3D2BB}">
  <dimension ref="A1:E28"/>
  <sheetViews>
    <sheetView workbookViewId="0">
      <selection activeCell="E15" sqref="E15"/>
    </sheetView>
  </sheetViews>
  <sheetFormatPr defaultRowHeight="14.5"/>
  <cols>
    <col min="1" max="1" width="34.7265625" customWidth="1"/>
    <col min="2" max="2" width="23.26953125" customWidth="1"/>
    <col min="3" max="3" width="24.6328125" customWidth="1"/>
    <col min="4" max="4" width="22.453125" customWidth="1"/>
    <col min="5" max="5" width="17.1796875" customWidth="1"/>
  </cols>
  <sheetData>
    <row r="1" spans="1:5" ht="80.5" customHeight="1">
      <c r="A1" s="1" t="s">
        <v>17</v>
      </c>
      <c r="B1" s="2" t="s">
        <v>26</v>
      </c>
      <c r="C1" s="3" t="s">
        <v>25</v>
      </c>
      <c r="D1" s="1" t="s">
        <v>27</v>
      </c>
      <c r="E1" s="2" t="s">
        <v>0</v>
      </c>
    </row>
    <row r="2" spans="1:5" ht="15.5">
      <c r="A2" s="6" t="s">
        <v>1</v>
      </c>
      <c r="B2" s="7">
        <f>77959 + 3406 + 9056</f>
        <v>90421</v>
      </c>
      <c r="C2" s="7">
        <f>80771 + 2865 + 9558</f>
        <v>93194</v>
      </c>
      <c r="D2" s="7"/>
      <c r="E2" s="8" t="s">
        <v>2</v>
      </c>
    </row>
    <row r="3" spans="1:5" ht="15.5">
      <c r="A3" s="9" t="s">
        <v>3</v>
      </c>
      <c r="B3" s="10">
        <v>51</v>
      </c>
      <c r="C3" s="10">
        <v>53</v>
      </c>
      <c r="D3" s="10"/>
      <c r="E3" s="8" t="s">
        <v>2</v>
      </c>
    </row>
    <row r="4" spans="1:5" ht="15.5">
      <c r="A4" s="6" t="s">
        <v>4</v>
      </c>
      <c r="B4" s="11">
        <f>B2*B3</f>
        <v>4611471</v>
      </c>
      <c r="C4" s="11">
        <f>C2*C3</f>
        <v>4939282</v>
      </c>
      <c r="D4" s="11"/>
      <c r="E4" s="12">
        <f>SUM(Table4[[#This Row],[Market segment - Men *]:[Market segment - Kids *]])</f>
        <v>9550753</v>
      </c>
    </row>
    <row r="5" spans="1:5" ht="15.5">
      <c r="A5" s="13"/>
      <c r="B5" s="14"/>
      <c r="C5" s="14"/>
      <c r="D5" s="14"/>
      <c r="E5" s="15"/>
    </row>
    <row r="6" spans="1:5" ht="15.5">
      <c r="A6" s="16" t="s">
        <v>5</v>
      </c>
      <c r="B6" s="10">
        <v>36.58</v>
      </c>
      <c r="C6" s="10">
        <v>38.869999999999997</v>
      </c>
      <c r="D6" s="10"/>
      <c r="E6" s="8" t="s">
        <v>2</v>
      </c>
    </row>
    <row r="7" spans="1:5" ht="15.5">
      <c r="A7" s="17" t="s">
        <v>6</v>
      </c>
      <c r="B7" s="18">
        <v>8.5</v>
      </c>
      <c r="C7" s="18">
        <v>8.5</v>
      </c>
      <c r="D7" s="18"/>
      <c r="E7" s="8" t="s">
        <v>7</v>
      </c>
    </row>
    <row r="8" spans="1:5" ht="15.5">
      <c r="A8" s="16" t="s">
        <v>8</v>
      </c>
      <c r="B8" s="18">
        <f>B6+B7</f>
        <v>45.08</v>
      </c>
      <c r="C8" s="18">
        <f>C6+C7</f>
        <v>47.37</v>
      </c>
      <c r="D8" s="18"/>
      <c r="E8" s="15"/>
    </row>
    <row r="9" spans="1:5" ht="15.5">
      <c r="A9" s="19" t="s">
        <v>9</v>
      </c>
      <c r="B9" s="20">
        <f>B3-B8</f>
        <v>5.9200000000000017</v>
      </c>
      <c r="C9" s="20">
        <f>C3-C8</f>
        <v>5.6300000000000026</v>
      </c>
      <c r="D9" s="20"/>
      <c r="E9" s="21" t="s">
        <v>2</v>
      </c>
    </row>
    <row r="10" spans="1:5" ht="15.5">
      <c r="A10" s="6" t="s">
        <v>10</v>
      </c>
      <c r="B10" s="12">
        <f>B8*B2</f>
        <v>4076178.6799999997</v>
      </c>
      <c r="C10" s="12">
        <f>C8*C2</f>
        <v>4414599.7799999993</v>
      </c>
      <c r="D10" s="12"/>
      <c r="E10" s="12">
        <f>SUM(Table4[[#This Row],[Market segment - Men *]:[Market segment - Kids *]])</f>
        <v>8490778.459999999</v>
      </c>
    </row>
    <row r="11" spans="1:5" ht="15.5">
      <c r="A11" s="6" t="s">
        <v>11</v>
      </c>
      <c r="B11" s="12">
        <f>B9*B2</f>
        <v>535292.32000000018</v>
      </c>
      <c r="C11" s="12">
        <f>C9*C2</f>
        <v>524682.2200000002</v>
      </c>
      <c r="D11" s="12"/>
      <c r="E11" s="12">
        <f>SUM(Table4[[#This Row],[Market segment - Men *]:[Market segment - Kids *]])</f>
        <v>1059974.5400000005</v>
      </c>
    </row>
    <row r="12" spans="1:5" ht="15.5">
      <c r="A12" s="22"/>
      <c r="B12" s="23"/>
      <c r="C12" s="23"/>
      <c r="D12" s="23"/>
      <c r="E12" s="24"/>
    </row>
    <row r="13" spans="1:5" ht="15.5">
      <c r="A13" s="25" t="s">
        <v>12</v>
      </c>
      <c r="B13" s="8" t="s">
        <v>2</v>
      </c>
      <c r="C13" s="8" t="s">
        <v>2</v>
      </c>
      <c r="D13" s="8" t="s">
        <v>2</v>
      </c>
      <c r="E13" s="10">
        <v>450216</v>
      </c>
    </row>
    <row r="14" spans="1:5" ht="15.5">
      <c r="A14" s="25" t="s">
        <v>13</v>
      </c>
      <c r="B14" s="8" t="s">
        <v>2</v>
      </c>
      <c r="C14" s="8" t="s">
        <v>2</v>
      </c>
      <c r="D14" s="8" t="s">
        <v>2</v>
      </c>
      <c r="E14" s="10">
        <v>1369290</v>
      </c>
    </row>
    <row r="15" spans="1:5" ht="15.5">
      <c r="A15" s="9" t="s">
        <v>14</v>
      </c>
      <c r="B15" s="8" t="s">
        <v>2</v>
      </c>
      <c r="C15" s="8" t="s">
        <v>2</v>
      </c>
      <c r="D15" s="8" t="s">
        <v>2</v>
      </c>
      <c r="E15" s="26" t="s">
        <v>28</v>
      </c>
    </row>
    <row r="16" spans="1:5" ht="15.5">
      <c r="A16" s="9" t="s">
        <v>15</v>
      </c>
      <c r="B16" s="8" t="s">
        <v>2</v>
      </c>
      <c r="C16" s="8" t="s">
        <v>2</v>
      </c>
      <c r="D16" s="8" t="s">
        <v>2</v>
      </c>
      <c r="E16" s="26">
        <f>SUM(E13:E15)</f>
        <v>1819506</v>
      </c>
    </row>
    <row r="17" spans="1:5" ht="15.5">
      <c r="A17" s="22"/>
      <c r="B17" s="8"/>
      <c r="C17" s="8"/>
      <c r="D17" s="8"/>
      <c r="E17" s="11"/>
    </row>
    <row r="18" spans="1:5" ht="15.5">
      <c r="A18" s="27" t="s">
        <v>21</v>
      </c>
      <c r="B18" s="28"/>
      <c r="C18" s="28"/>
      <c r="D18" s="28"/>
      <c r="E18" s="29">
        <f>E11-E16</f>
        <v>-759531.4599999995</v>
      </c>
    </row>
    <row r="20" spans="1:5">
      <c r="A20" t="s">
        <v>16</v>
      </c>
    </row>
    <row r="21" spans="1:5">
      <c r="A21" t="s">
        <v>22</v>
      </c>
    </row>
    <row r="22" spans="1:5">
      <c r="A22" t="s">
        <v>23</v>
      </c>
    </row>
    <row r="23" spans="1:5">
      <c r="A23" s="5" t="s">
        <v>18</v>
      </c>
    </row>
    <row r="24" spans="1:5">
      <c r="A24" t="s">
        <v>24</v>
      </c>
    </row>
    <row r="25" spans="1:5">
      <c r="A25" t="s">
        <v>19</v>
      </c>
    </row>
    <row r="26" spans="1:5">
      <c r="A26" t="s">
        <v>20</v>
      </c>
    </row>
    <row r="28" spans="1:5">
      <c r="B28" s="4"/>
      <c r="C28" s="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EE1D-0099-4D98-BD40-BD3A7D8DA8C8}">
  <dimension ref="A1:E28"/>
  <sheetViews>
    <sheetView workbookViewId="0">
      <selection activeCell="E15" sqref="E15"/>
    </sheetView>
  </sheetViews>
  <sheetFormatPr defaultRowHeight="14.5"/>
  <cols>
    <col min="1" max="1" width="34.7265625" customWidth="1"/>
    <col min="2" max="2" width="23.26953125" customWidth="1"/>
    <col min="3" max="3" width="24.6328125" customWidth="1"/>
    <col min="4" max="4" width="22.453125" customWidth="1"/>
    <col min="5" max="5" width="17.1796875" customWidth="1"/>
  </cols>
  <sheetData>
    <row r="1" spans="1:5" ht="80.5" customHeight="1">
      <c r="A1" s="1" t="s">
        <v>17</v>
      </c>
      <c r="B1" s="2" t="s">
        <v>26</v>
      </c>
      <c r="C1" s="3" t="s">
        <v>25</v>
      </c>
      <c r="D1" s="1" t="s">
        <v>27</v>
      </c>
      <c r="E1" s="2" t="s">
        <v>0</v>
      </c>
    </row>
    <row r="2" spans="1:5" ht="15.5">
      <c r="A2" s="6" t="s">
        <v>1</v>
      </c>
      <c r="B2" s="7">
        <f>64644 + 2899 + 11444</f>
        <v>78987</v>
      </c>
      <c r="C2" s="7">
        <f>97729 + 1673 + 6701</f>
        <v>106103</v>
      </c>
      <c r="D2" s="7"/>
      <c r="E2" s="8" t="s">
        <v>2</v>
      </c>
    </row>
    <row r="3" spans="1:5" ht="15.5">
      <c r="A3" s="9" t="s">
        <v>3</v>
      </c>
      <c r="B3" s="10">
        <v>51</v>
      </c>
      <c r="C3" s="10">
        <v>53</v>
      </c>
      <c r="D3" s="10"/>
      <c r="E3" s="8" t="s">
        <v>2</v>
      </c>
    </row>
    <row r="4" spans="1:5" ht="15.5">
      <c r="A4" s="6" t="s">
        <v>4</v>
      </c>
      <c r="B4" s="11">
        <f>B2*B3</f>
        <v>4028337</v>
      </c>
      <c r="C4" s="11">
        <f>C2*C3</f>
        <v>5623459</v>
      </c>
      <c r="D4" s="11"/>
      <c r="E4" s="12">
        <f>SUM(Table5[[#This Row],[Market segment - Men *]:[Market segment - Kids *]])</f>
        <v>9651796</v>
      </c>
    </row>
    <row r="5" spans="1:5" ht="15.5">
      <c r="A5" s="13"/>
      <c r="B5" s="14"/>
      <c r="C5" s="14"/>
      <c r="D5" s="14"/>
      <c r="E5" s="15"/>
    </row>
    <row r="6" spans="1:5" ht="15.5">
      <c r="A6" s="16" t="s">
        <v>5</v>
      </c>
      <c r="B6" s="10">
        <v>36.58</v>
      </c>
      <c r="C6" s="10">
        <v>38.869999999999997</v>
      </c>
      <c r="D6" s="10"/>
      <c r="E6" s="8" t="s">
        <v>2</v>
      </c>
    </row>
    <row r="7" spans="1:5" ht="15.5">
      <c r="A7" s="17" t="s">
        <v>6</v>
      </c>
      <c r="B7" s="18">
        <v>6</v>
      </c>
      <c r="C7" s="18">
        <v>6</v>
      </c>
      <c r="D7" s="18"/>
      <c r="E7" s="8" t="s">
        <v>7</v>
      </c>
    </row>
    <row r="8" spans="1:5" ht="15.5">
      <c r="A8" s="16" t="s">
        <v>8</v>
      </c>
      <c r="B8" s="18">
        <f>B6+B7</f>
        <v>42.58</v>
      </c>
      <c r="C8" s="18">
        <f>C6+C7</f>
        <v>44.87</v>
      </c>
      <c r="D8" s="18"/>
      <c r="E8" s="15"/>
    </row>
    <row r="9" spans="1:5" ht="15.5">
      <c r="A9" s="19" t="s">
        <v>9</v>
      </c>
      <c r="B9" s="20">
        <f>B3-B8</f>
        <v>8.4200000000000017</v>
      </c>
      <c r="C9" s="20">
        <f>C3-C8</f>
        <v>8.1300000000000026</v>
      </c>
      <c r="D9" s="20"/>
      <c r="E9" s="21" t="s">
        <v>2</v>
      </c>
    </row>
    <row r="10" spans="1:5" ht="15.5">
      <c r="A10" s="6" t="s">
        <v>10</v>
      </c>
      <c r="B10" s="12">
        <f>B8*B2</f>
        <v>3363266.46</v>
      </c>
      <c r="C10" s="12">
        <f>C8*C2</f>
        <v>4760841.6099999994</v>
      </c>
      <c r="D10" s="12"/>
      <c r="E10" s="12">
        <f>SUM(Table5[[#This Row],[Market segment - Men *]:[Market segment - Kids *]])</f>
        <v>8124108.0699999994</v>
      </c>
    </row>
    <row r="11" spans="1:5" ht="15.5">
      <c r="A11" s="6" t="s">
        <v>11</v>
      </c>
      <c r="B11" s="12">
        <f>B9*B2</f>
        <v>665070.54000000015</v>
      </c>
      <c r="C11" s="12">
        <f>C9*C2</f>
        <v>862617.39000000025</v>
      </c>
      <c r="D11" s="12"/>
      <c r="E11" s="12">
        <f>SUM(Table5[[#This Row],[Market segment - Men *]:[Market segment - Kids *]])</f>
        <v>1527687.9300000004</v>
      </c>
    </row>
    <row r="12" spans="1:5" ht="15.5">
      <c r="A12" s="22"/>
      <c r="B12" s="23"/>
      <c r="C12" s="23"/>
      <c r="D12" s="23"/>
      <c r="E12" s="24"/>
    </row>
    <row r="13" spans="1:5" ht="15.5">
      <c r="A13" s="25" t="s">
        <v>12</v>
      </c>
      <c r="B13" s="8" t="s">
        <v>2</v>
      </c>
      <c r="C13" s="8" t="s">
        <v>2</v>
      </c>
      <c r="D13" s="8" t="s">
        <v>2</v>
      </c>
      <c r="E13" s="10">
        <v>590216</v>
      </c>
    </row>
    <row r="14" spans="1:5" ht="15.5">
      <c r="A14" s="25" t="s">
        <v>13</v>
      </c>
      <c r="B14" s="8" t="s">
        <v>2</v>
      </c>
      <c r="C14" s="8" t="s">
        <v>2</v>
      </c>
      <c r="D14" s="8" t="s">
        <v>2</v>
      </c>
      <c r="E14" s="10">
        <v>1750727</v>
      </c>
    </row>
    <row r="15" spans="1:5" ht="15.5">
      <c r="A15" s="9" t="s">
        <v>14</v>
      </c>
      <c r="B15" s="8" t="s">
        <v>2</v>
      </c>
      <c r="C15" s="8" t="s">
        <v>2</v>
      </c>
      <c r="D15" s="8" t="s">
        <v>2</v>
      </c>
      <c r="E15" s="26" t="s">
        <v>28</v>
      </c>
    </row>
    <row r="16" spans="1:5" ht="15.5">
      <c r="A16" s="9" t="s">
        <v>15</v>
      </c>
      <c r="B16" s="8" t="s">
        <v>2</v>
      </c>
      <c r="C16" s="8" t="s">
        <v>2</v>
      </c>
      <c r="D16" s="8" t="s">
        <v>2</v>
      </c>
      <c r="E16" s="26">
        <f>SUM(E13:E15)</f>
        <v>2340943</v>
      </c>
    </row>
    <row r="17" spans="1:5" ht="15.5">
      <c r="A17" s="22"/>
      <c r="B17" s="8"/>
      <c r="C17" s="8"/>
      <c r="D17" s="8"/>
      <c r="E17" s="11"/>
    </row>
    <row r="18" spans="1:5" ht="15.5">
      <c r="A18" s="27" t="s">
        <v>21</v>
      </c>
      <c r="B18" s="28"/>
      <c r="C18" s="28"/>
      <c r="D18" s="28"/>
      <c r="E18" s="29">
        <f>E11-E16</f>
        <v>-813255.0699999996</v>
      </c>
    </row>
    <row r="20" spans="1:5">
      <c r="A20" t="s">
        <v>16</v>
      </c>
    </row>
    <row r="21" spans="1:5">
      <c r="A21" t="s">
        <v>22</v>
      </c>
    </row>
    <row r="22" spans="1:5">
      <c r="A22" t="s">
        <v>23</v>
      </c>
    </row>
    <row r="23" spans="1:5">
      <c r="A23" s="5" t="s">
        <v>18</v>
      </c>
    </row>
    <row r="24" spans="1:5">
      <c r="A24" t="s">
        <v>24</v>
      </c>
    </row>
    <row r="25" spans="1:5">
      <c r="A25" t="s">
        <v>19</v>
      </c>
    </row>
    <row r="26" spans="1:5">
      <c r="A26" t="s">
        <v>20</v>
      </c>
    </row>
    <row r="28" spans="1:5">
      <c r="B28" s="4"/>
      <c r="C28" s="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3B8E-D09C-4BC5-BE89-2E9DEC601949}">
  <dimension ref="A1:E28"/>
  <sheetViews>
    <sheetView tabSelected="1" workbookViewId="0">
      <selection activeCell="G10" sqref="G10"/>
    </sheetView>
  </sheetViews>
  <sheetFormatPr defaultRowHeight="14.5"/>
  <cols>
    <col min="1" max="1" width="34.7265625" customWidth="1"/>
    <col min="2" max="2" width="23.26953125" customWidth="1"/>
    <col min="3" max="3" width="24.6328125" customWidth="1"/>
    <col min="4" max="4" width="22.453125" customWidth="1"/>
    <col min="5" max="5" width="17.1796875" customWidth="1"/>
  </cols>
  <sheetData>
    <row r="1" spans="1:5" ht="80.5" customHeight="1">
      <c r="A1" s="1" t="s">
        <v>17</v>
      </c>
      <c r="B1" s="2" t="s">
        <v>26</v>
      </c>
      <c r="C1" s="3" t="s">
        <v>25</v>
      </c>
      <c r="D1" s="1" t="s">
        <v>27</v>
      </c>
      <c r="E1" s="2" t="s">
        <v>0</v>
      </c>
    </row>
    <row r="2" spans="1:5" ht="15.5">
      <c r="A2" s="6" t="s">
        <v>1</v>
      </c>
      <c r="B2" s="7">
        <f>75438 + 2086 + 6956</f>
        <v>84480</v>
      </c>
      <c r="C2" s="7">
        <f>80511 + 1966 + 5502</f>
        <v>87979</v>
      </c>
      <c r="D2" s="7">
        <f>60937 + 1605 + 4529</f>
        <v>67071</v>
      </c>
      <c r="E2" s="8" t="s">
        <v>2</v>
      </c>
    </row>
    <row r="3" spans="1:5" ht="15.5">
      <c r="A3" s="9" t="s">
        <v>3</v>
      </c>
      <c r="B3" s="10">
        <v>51</v>
      </c>
      <c r="C3" s="10">
        <v>53</v>
      </c>
      <c r="D3" s="10">
        <v>50</v>
      </c>
      <c r="E3" s="8" t="s">
        <v>2</v>
      </c>
    </row>
    <row r="4" spans="1:5" ht="15.5">
      <c r="A4" s="6" t="s">
        <v>4</v>
      </c>
      <c r="B4" s="11">
        <f>B2*B3</f>
        <v>4308480</v>
      </c>
      <c r="C4" s="11">
        <f>C2*C3</f>
        <v>4662887</v>
      </c>
      <c r="D4" s="11">
        <f>D2*D3</f>
        <v>3353550</v>
      </c>
      <c r="E4" s="12">
        <f>SUM(Table6[[#This Row],[Market segment - Men *]:[Market segment - Kids *]])</f>
        <v>12324917</v>
      </c>
    </row>
    <row r="5" spans="1:5" ht="15.5">
      <c r="A5" s="13"/>
      <c r="B5" s="14"/>
      <c r="C5" s="14"/>
      <c r="D5" s="14"/>
      <c r="E5" s="15"/>
    </row>
    <row r="6" spans="1:5" ht="15.5">
      <c r="A6" s="16" t="s">
        <v>5</v>
      </c>
      <c r="B6" s="10">
        <v>36.58</v>
      </c>
      <c r="C6" s="10">
        <v>38.869999999999997</v>
      </c>
      <c r="D6" s="10">
        <v>38.869999999999997</v>
      </c>
      <c r="E6" s="8" t="s">
        <v>2</v>
      </c>
    </row>
    <row r="7" spans="1:5" ht="15.5">
      <c r="A7" s="17" t="s">
        <v>6</v>
      </c>
      <c r="B7" s="18">
        <v>6</v>
      </c>
      <c r="C7" s="18">
        <v>6</v>
      </c>
      <c r="D7" s="18">
        <v>4</v>
      </c>
      <c r="E7" s="8" t="s">
        <v>7</v>
      </c>
    </row>
    <row r="8" spans="1:5" ht="15.5">
      <c r="A8" s="16" t="s">
        <v>8</v>
      </c>
      <c r="B8" s="18">
        <f>B6+B7</f>
        <v>42.58</v>
      </c>
      <c r="C8" s="18">
        <f t="shared" ref="C8:D8" si="0">C6+C7</f>
        <v>44.87</v>
      </c>
      <c r="D8" s="18">
        <f t="shared" si="0"/>
        <v>42.87</v>
      </c>
      <c r="E8" s="15"/>
    </row>
    <row r="9" spans="1:5" ht="15.5">
      <c r="A9" s="19" t="s">
        <v>9</v>
      </c>
      <c r="B9" s="20">
        <f>B3-B8</f>
        <v>8.4200000000000017</v>
      </c>
      <c r="C9" s="20">
        <f>C3-C8</f>
        <v>8.1300000000000026</v>
      </c>
      <c r="D9" s="20">
        <f>D3-D8</f>
        <v>7.1300000000000026</v>
      </c>
      <c r="E9" s="21" t="s">
        <v>2</v>
      </c>
    </row>
    <row r="10" spans="1:5" ht="15.5">
      <c r="A10" s="6" t="s">
        <v>10</v>
      </c>
      <c r="B10" s="12">
        <f>B8*B2</f>
        <v>3597158.3999999999</v>
      </c>
      <c r="C10" s="12">
        <f>C8*C2</f>
        <v>3947617.73</v>
      </c>
      <c r="D10" s="12">
        <f>D8*D2</f>
        <v>2875333.77</v>
      </c>
      <c r="E10" s="12">
        <f>SUM(Table6[[#This Row],[Market segment - Men *]:[Market segment - Kids *]])</f>
        <v>10420109.9</v>
      </c>
    </row>
    <row r="11" spans="1:5" ht="15.5">
      <c r="A11" s="6" t="s">
        <v>11</v>
      </c>
      <c r="B11" s="12">
        <f>B9*B2</f>
        <v>711321.60000000009</v>
      </c>
      <c r="C11" s="12">
        <f>C9*C2</f>
        <v>715269.27000000025</v>
      </c>
      <c r="D11" s="12">
        <f>D9*D2</f>
        <v>478216.23000000016</v>
      </c>
      <c r="E11" s="12">
        <f>SUM(Table6[[#This Row],[Market segment - Men *]:[Market segment - Kids *]])</f>
        <v>1904807.1000000006</v>
      </c>
    </row>
    <row r="12" spans="1:5" ht="15.5">
      <c r="A12" s="22"/>
      <c r="B12" s="23"/>
      <c r="C12" s="23"/>
      <c r="D12" s="23"/>
      <c r="E12" s="24"/>
    </row>
    <row r="13" spans="1:5" ht="15.5">
      <c r="A13" s="25" t="s">
        <v>12</v>
      </c>
      <c r="B13" s="8" t="s">
        <v>2</v>
      </c>
      <c r="C13" s="8" t="s">
        <v>2</v>
      </c>
      <c r="D13" s="8" t="s">
        <v>2</v>
      </c>
      <c r="E13" s="10">
        <v>380216</v>
      </c>
    </row>
    <row r="14" spans="1:5" ht="15.5">
      <c r="A14" s="25" t="s">
        <v>13</v>
      </c>
      <c r="B14" s="8" t="s">
        <v>2</v>
      </c>
      <c r="C14" s="8" t="s">
        <v>2</v>
      </c>
      <c r="D14" s="8" t="s">
        <v>2</v>
      </c>
      <c r="E14" s="10">
        <v>2564944.5</v>
      </c>
    </row>
    <row r="15" spans="1:5" ht="15.5">
      <c r="A15" s="9" t="s">
        <v>14</v>
      </c>
      <c r="B15" s="8" t="s">
        <v>2</v>
      </c>
      <c r="C15" s="8" t="s">
        <v>2</v>
      </c>
      <c r="D15" s="8" t="s">
        <v>2</v>
      </c>
      <c r="E15" s="26" t="s">
        <v>28</v>
      </c>
    </row>
    <row r="16" spans="1:5" ht="15.5">
      <c r="A16" s="9" t="s">
        <v>15</v>
      </c>
      <c r="B16" s="8" t="s">
        <v>2</v>
      </c>
      <c r="C16" s="8" t="s">
        <v>2</v>
      </c>
      <c r="D16" s="8" t="s">
        <v>2</v>
      </c>
      <c r="E16" s="26">
        <f>SUM(E13:E15)</f>
        <v>2945160.5</v>
      </c>
    </row>
    <row r="17" spans="1:5" ht="15.5">
      <c r="A17" s="22"/>
      <c r="B17" s="8"/>
      <c r="C17" s="8"/>
      <c r="D17" s="8"/>
      <c r="E17" s="11"/>
    </row>
    <row r="18" spans="1:5" ht="15.5">
      <c r="A18" s="27" t="s">
        <v>21</v>
      </c>
      <c r="B18" s="28"/>
      <c r="C18" s="28"/>
      <c r="D18" s="28"/>
      <c r="E18" s="29">
        <f>E11-E16</f>
        <v>-1040353.3999999994</v>
      </c>
    </row>
    <row r="20" spans="1:5">
      <c r="A20" t="s">
        <v>16</v>
      </c>
    </row>
    <row r="21" spans="1:5">
      <c r="A21" t="s">
        <v>22</v>
      </c>
    </row>
    <row r="22" spans="1:5">
      <c r="A22" t="s">
        <v>23</v>
      </c>
    </row>
    <row r="23" spans="1:5">
      <c r="A23" s="5" t="s">
        <v>18</v>
      </c>
    </row>
    <row r="24" spans="1:5">
      <c r="A24" t="s">
        <v>24</v>
      </c>
    </row>
    <row r="25" spans="1:5">
      <c r="A25" t="s">
        <v>19</v>
      </c>
    </row>
    <row r="26" spans="1:5">
      <c r="A26" t="s">
        <v>20</v>
      </c>
    </row>
    <row r="28" spans="1:5">
      <c r="B28" s="4"/>
      <c r="C28" s="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Round 1</vt:lpstr>
      <vt:lpstr>Round 2</vt:lpstr>
      <vt:lpstr>Round 3</vt:lpstr>
      <vt:lpstr>Round 4</vt:lpstr>
      <vt:lpstr>Round 5</vt:lpstr>
      <vt:lpstr>Round 6</vt:lpstr>
    </vt:vector>
  </TitlesOfParts>
  <Company>University of Westminster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Cardoso</dc:creator>
  <cp:lastModifiedBy>Ruchintha Dias</cp:lastModifiedBy>
  <cp:lastPrinted>2024-09-24T16:48:27Z</cp:lastPrinted>
  <dcterms:created xsi:type="dcterms:W3CDTF">2024-09-24T16:21:33Z</dcterms:created>
  <dcterms:modified xsi:type="dcterms:W3CDTF">2025-04-08T16:36:31Z</dcterms:modified>
</cp:coreProperties>
</file>