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AS non echantillonnée" sheetId="1" r:id="rId1"/>
    <sheet name="AS sous-echantillonnée" sheetId="2" r:id="rId2"/>
    <sheet name="AS sur-echantillonnée" sheetId="3" r:id="rId3"/>
    <sheet name="AnS" sheetId="6" r:id="rId4"/>
    <sheet name="Graphes" sheetId="4" r:id="rId5"/>
    <sheet name="MP optimal" sheetId="5" r:id="rId6"/>
  </sheets>
  <calcPr calcId="152511"/>
</workbook>
</file>

<file path=xl/calcChain.xml><?xml version="1.0" encoding="utf-8"?>
<calcChain xmlns="http://schemas.openxmlformats.org/spreadsheetml/2006/main">
  <c r="I14" i="6" l="1"/>
  <c r="H14" i="6"/>
  <c r="G14" i="6"/>
  <c r="D14" i="6"/>
  <c r="L4" i="6"/>
  <c r="K4" i="6"/>
  <c r="J4" i="6"/>
  <c r="I4" i="6"/>
  <c r="H4" i="6"/>
  <c r="F14" i="6" s="1"/>
  <c r="L10" i="3"/>
  <c r="K10" i="3"/>
  <c r="I10" i="3"/>
  <c r="H10" i="3"/>
  <c r="L9" i="3"/>
  <c r="K9" i="3"/>
  <c r="I9" i="3"/>
  <c r="J9" i="3" s="1"/>
  <c r="H9" i="3"/>
  <c r="L8" i="3"/>
  <c r="K8" i="3"/>
  <c r="I8" i="3"/>
  <c r="H8" i="3"/>
  <c r="L7" i="3"/>
  <c r="K7" i="3"/>
  <c r="I7" i="3"/>
  <c r="J7" i="3" s="1"/>
  <c r="H7" i="3"/>
  <c r="L6" i="3"/>
  <c r="K6" i="3"/>
  <c r="I6" i="3"/>
  <c r="J6" i="3" s="1"/>
  <c r="H6" i="3"/>
  <c r="L5" i="3"/>
  <c r="K5" i="3"/>
  <c r="J5" i="3"/>
  <c r="I5" i="3"/>
  <c r="H5" i="3"/>
  <c r="L4" i="3"/>
  <c r="K4" i="3"/>
  <c r="I4" i="3"/>
  <c r="H4" i="3"/>
  <c r="J4" i="3" s="1"/>
  <c r="H3" i="2"/>
  <c r="J3" i="2" s="1"/>
  <c r="I3" i="2"/>
  <c r="K3" i="2"/>
  <c r="L3" i="2"/>
  <c r="H4" i="2"/>
  <c r="I4" i="2"/>
  <c r="J4" i="2"/>
  <c r="K4" i="2"/>
  <c r="L4" i="2"/>
  <c r="H5" i="2"/>
  <c r="I5" i="2"/>
  <c r="J5" i="2"/>
  <c r="K5" i="2"/>
  <c r="L5" i="2"/>
  <c r="H6" i="2"/>
  <c r="I6" i="2"/>
  <c r="J6" i="2" s="1"/>
  <c r="K6" i="2"/>
  <c r="L6" i="2"/>
  <c r="H7" i="2"/>
  <c r="J7" i="2" s="1"/>
  <c r="I7" i="2"/>
  <c r="K7" i="2"/>
  <c r="L7" i="2"/>
  <c r="H8" i="2"/>
  <c r="I8" i="2"/>
  <c r="J8" i="2"/>
  <c r="K8" i="2"/>
  <c r="L8" i="2"/>
  <c r="H9" i="2"/>
  <c r="I9" i="2"/>
  <c r="J9" i="2"/>
  <c r="K9" i="2"/>
  <c r="L9" i="2"/>
  <c r="E14" i="6" l="1"/>
  <c r="K14" i="6" s="1"/>
  <c r="M14" i="6" s="1"/>
  <c r="J10" i="3"/>
  <c r="J8" i="3"/>
  <c r="G15" i="1"/>
  <c r="I20" i="3"/>
  <c r="H20" i="3"/>
  <c r="D20" i="3"/>
  <c r="I19" i="3"/>
  <c r="H19" i="3"/>
  <c r="D19" i="3"/>
  <c r="I18" i="3"/>
  <c r="H18" i="3"/>
  <c r="G18" i="3"/>
  <c r="D18" i="3"/>
  <c r="I17" i="3"/>
  <c r="H17" i="3"/>
  <c r="D17" i="3"/>
  <c r="I16" i="3"/>
  <c r="H16" i="3"/>
  <c r="D16" i="3"/>
  <c r="I15" i="3"/>
  <c r="H15" i="3"/>
  <c r="D15" i="3"/>
  <c r="I14" i="3"/>
  <c r="H14" i="3"/>
  <c r="D14" i="3"/>
  <c r="G20" i="3"/>
  <c r="G19" i="3"/>
  <c r="F19" i="3"/>
  <c r="G17" i="3"/>
  <c r="F17" i="3"/>
  <c r="G16" i="3"/>
  <c r="G15" i="3"/>
  <c r="G14" i="3"/>
  <c r="F14" i="3"/>
  <c r="I19" i="2"/>
  <c r="H19" i="2"/>
  <c r="D19" i="2"/>
  <c r="E19" i="2" s="1"/>
  <c r="I18" i="2"/>
  <c r="H18" i="2"/>
  <c r="D18" i="2"/>
  <c r="I17" i="2"/>
  <c r="H17" i="2"/>
  <c r="D17" i="2"/>
  <c r="E17" i="2" s="1"/>
  <c r="I16" i="2"/>
  <c r="H16" i="2"/>
  <c r="D16" i="2"/>
  <c r="I15" i="2"/>
  <c r="H15" i="2"/>
  <c r="D15" i="2"/>
  <c r="E15" i="2" s="1"/>
  <c r="I14" i="2"/>
  <c r="H14" i="2"/>
  <c r="G14" i="2"/>
  <c r="D14" i="2"/>
  <c r="I13" i="2"/>
  <c r="H13" i="2"/>
  <c r="D13" i="2"/>
  <c r="E13" i="2" s="1"/>
  <c r="G19" i="2"/>
  <c r="F19" i="2"/>
  <c r="G18" i="2"/>
  <c r="F18" i="2"/>
  <c r="G17" i="2"/>
  <c r="F17" i="2"/>
  <c r="G16" i="2"/>
  <c r="F16" i="2"/>
  <c r="G15" i="2"/>
  <c r="F15" i="2"/>
  <c r="F14" i="2"/>
  <c r="G13" i="2"/>
  <c r="F13" i="2"/>
  <c r="K21" i="1"/>
  <c r="J14" i="6" l="1"/>
  <c r="L14" i="6" s="1"/>
  <c r="F16" i="3"/>
  <c r="F18" i="3"/>
  <c r="F15" i="3"/>
  <c r="F20" i="3"/>
  <c r="K19" i="2"/>
  <c r="M19" i="2" s="1"/>
  <c r="K17" i="2"/>
  <c r="M17" i="2" s="1"/>
  <c r="K15" i="2"/>
  <c r="M15" i="2" s="1"/>
  <c r="J13" i="2"/>
  <c r="L13" i="2" s="1"/>
  <c r="K13" i="2"/>
  <c r="M13" i="2" s="1"/>
  <c r="E15" i="3"/>
  <c r="K15" i="3" s="1"/>
  <c r="M15" i="3" s="1"/>
  <c r="E17" i="3"/>
  <c r="K17" i="3" s="1"/>
  <c r="M17" i="3" s="1"/>
  <c r="E19" i="3"/>
  <c r="J19" i="3" s="1"/>
  <c r="L19" i="3" s="1"/>
  <c r="E14" i="3"/>
  <c r="K14" i="3" s="1"/>
  <c r="M14" i="3" s="1"/>
  <c r="E16" i="3"/>
  <c r="K16" i="3" s="1"/>
  <c r="M16" i="3" s="1"/>
  <c r="E18" i="3"/>
  <c r="K18" i="3" s="1"/>
  <c r="M18" i="3" s="1"/>
  <c r="E20" i="3"/>
  <c r="K20" i="3" s="1"/>
  <c r="M20" i="3" s="1"/>
  <c r="J15" i="2"/>
  <c r="L15" i="2" s="1"/>
  <c r="J17" i="2"/>
  <c r="L17" i="2" s="1"/>
  <c r="J19" i="2"/>
  <c r="L19" i="2" s="1"/>
  <c r="E14" i="2"/>
  <c r="K14" i="2" s="1"/>
  <c r="M14" i="2" s="1"/>
  <c r="E16" i="2"/>
  <c r="K16" i="2" s="1"/>
  <c r="M16" i="2" s="1"/>
  <c r="E18" i="2"/>
  <c r="K18" i="2" s="1"/>
  <c r="M18" i="2" s="1"/>
  <c r="G16" i="1"/>
  <c r="H16" i="1" s="1"/>
  <c r="K16" i="1"/>
  <c r="L16" i="1"/>
  <c r="G17" i="1"/>
  <c r="K17" i="1"/>
  <c r="L17" i="1"/>
  <c r="G18" i="1"/>
  <c r="H18" i="1" s="1"/>
  <c r="K18" i="1"/>
  <c r="L18" i="1"/>
  <c r="G19" i="1"/>
  <c r="H19" i="1"/>
  <c r="K19" i="1"/>
  <c r="L19" i="1"/>
  <c r="G20" i="1"/>
  <c r="H20" i="1" s="1"/>
  <c r="K20" i="1"/>
  <c r="L20" i="1"/>
  <c r="G21" i="1"/>
  <c r="H21" i="1" s="1"/>
  <c r="L21" i="1"/>
  <c r="L15" i="1"/>
  <c r="K15" i="1"/>
  <c r="H15" i="1"/>
  <c r="J16" i="2" l="1"/>
  <c r="L16" i="2" s="1"/>
  <c r="J18" i="3"/>
  <c r="L18" i="3" s="1"/>
  <c r="K19" i="3"/>
  <c r="M19" i="3" s="1"/>
  <c r="J17" i="3"/>
  <c r="L17" i="3" s="1"/>
  <c r="N18" i="1"/>
  <c r="P18" i="1" s="1"/>
  <c r="J15" i="3"/>
  <c r="L15" i="3" s="1"/>
  <c r="J14" i="3"/>
  <c r="L14" i="3" s="1"/>
  <c r="J16" i="3"/>
  <c r="L16" i="3" s="1"/>
  <c r="J20" i="3"/>
  <c r="L20" i="3" s="1"/>
  <c r="J18" i="2"/>
  <c r="L18" i="2" s="1"/>
  <c r="J14" i="2"/>
  <c r="L14" i="2" s="1"/>
  <c r="N20" i="1"/>
  <c r="P20" i="1" s="1"/>
  <c r="N16" i="1"/>
  <c r="P16" i="1" s="1"/>
  <c r="N21" i="1"/>
  <c r="P21" i="1" s="1"/>
  <c r="H17" i="1"/>
  <c r="N17" i="1" s="1"/>
  <c r="P17" i="1" s="1"/>
  <c r="N19" i="1"/>
  <c r="P19" i="1" s="1"/>
  <c r="N15" i="1"/>
  <c r="P15" i="1" s="1"/>
  <c r="O5" i="1"/>
  <c r="J15" i="1" s="1"/>
  <c r="O6" i="1"/>
  <c r="J16" i="1" s="1"/>
  <c r="O7" i="1"/>
  <c r="J17" i="1" s="1"/>
  <c r="O8" i="1"/>
  <c r="J18" i="1" s="1"/>
  <c r="O9" i="1"/>
  <c r="J19" i="1" s="1"/>
  <c r="O10" i="1"/>
  <c r="J20" i="1" s="1"/>
  <c r="O11" i="1"/>
  <c r="J21" i="1" s="1"/>
  <c r="N5" i="1"/>
  <c r="N6" i="1"/>
  <c r="N7" i="1"/>
  <c r="N8" i="1"/>
  <c r="N9" i="1"/>
  <c r="N10" i="1"/>
  <c r="N11" i="1"/>
  <c r="L5" i="1"/>
  <c r="L6" i="1"/>
  <c r="L7" i="1"/>
  <c r="L8" i="1"/>
  <c r="L9" i="1"/>
  <c r="L10" i="1"/>
  <c r="L11" i="1"/>
  <c r="K5" i="1"/>
  <c r="I15" i="1" s="1"/>
  <c r="K6" i="1"/>
  <c r="I16" i="1" s="1"/>
  <c r="K7" i="1"/>
  <c r="I17" i="1" s="1"/>
  <c r="M17" i="1" s="1"/>
  <c r="O17" i="1" s="1"/>
  <c r="K8" i="1"/>
  <c r="I18" i="1" s="1"/>
  <c r="K9" i="1"/>
  <c r="I19" i="1" s="1"/>
  <c r="K10" i="1"/>
  <c r="I20" i="1" s="1"/>
  <c r="K11" i="1"/>
  <c r="I21" i="1" s="1"/>
  <c r="M19" i="1" l="1"/>
  <c r="O19" i="1" s="1"/>
  <c r="M15" i="1"/>
  <c r="O15" i="1" s="1"/>
  <c r="M18" i="1"/>
  <c r="O18" i="1" s="1"/>
  <c r="M21" i="1"/>
  <c r="O21" i="1" s="1"/>
  <c r="M20" i="1"/>
  <c r="O20" i="1" s="1"/>
  <c r="M16" i="1"/>
  <c r="O16" i="1" s="1"/>
  <c r="M11" i="1"/>
  <c r="M8" i="1"/>
  <c r="M7" i="1"/>
  <c r="M10" i="1"/>
  <c r="M6" i="1"/>
  <c r="M9" i="1"/>
  <c r="M5" i="1"/>
</calcChain>
</file>

<file path=xl/sharedStrings.xml><?xml version="1.0" encoding="utf-8"?>
<sst xmlns="http://schemas.openxmlformats.org/spreadsheetml/2006/main" count="163" uniqueCount="36">
  <si>
    <t>Algorithm</t>
  </si>
  <si>
    <t>Recall</t>
  </si>
  <si>
    <t>Precision</t>
  </si>
  <si>
    <t>BCR</t>
  </si>
  <si>
    <t>TP</t>
  </si>
  <si>
    <t>TN</t>
  </si>
  <si>
    <t>FP</t>
  </si>
  <si>
    <t>FN</t>
  </si>
  <si>
    <t>Bagging with DecisionTrees</t>
  </si>
  <si>
    <t>Ensemble Boosting : AdaBoost</t>
  </si>
  <si>
    <t>Ensemble : RandomForest</t>
  </si>
  <si>
    <t>kNN ( k-nearest neighbours)</t>
  </si>
  <si>
    <t>Naive Bayes</t>
  </si>
  <si>
    <t>Logistic Regression</t>
  </si>
  <si>
    <t>Ensemble Voting(knn,LR,NaiveB)</t>
  </si>
  <si>
    <t>F1 score</t>
  </si>
  <si>
    <t>False Alarm rate</t>
  </si>
  <si>
    <t>P(F|D)</t>
  </si>
  <si>
    <t>P(F)</t>
  </si>
  <si>
    <t>P(~F)</t>
  </si>
  <si>
    <t>P(D|F)</t>
  </si>
  <si>
    <t>P(D|~F)</t>
  </si>
  <si>
    <t>P(~D|~F)</t>
  </si>
  <si>
    <t>P(F|~D)</t>
  </si>
  <si>
    <t>P(D)</t>
  </si>
  <si>
    <t>P(~D)</t>
  </si>
  <si>
    <t>P(~D|F)</t>
  </si>
  <si>
    <t>UNDERSAMPLED</t>
  </si>
  <si>
    <t>OVERSAMPLED</t>
  </si>
  <si>
    <t>Probability</t>
  </si>
  <si>
    <t xml:space="preserve">  </t>
  </si>
  <si>
    <t>UnderSampled</t>
  </si>
  <si>
    <t>Unsampled</t>
  </si>
  <si>
    <t>K means</t>
  </si>
  <si>
    <t>Taux des faux positifs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</si>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</sst>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%"/>
    <numFmt numFmtId="165" formatCode="0.000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CE3C8"/>
        <bgColor indexed="64"/>
      </patternFill>
    </fill>
    <fill>
      <patternFill patternType="solid">
        <fgColor rgb="FF67C07C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BDD880"/>
        <bgColor indexed="64"/>
      </patternFill>
    </fill>
    <fill>
      <patternFill patternType="solid">
        <fgColor rgb="FF63BE7B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6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0" fontId="4" fillId="7" borderId="5" xfId="0" applyNumberFormat="1" applyFont="1" applyFill="1" applyBorder="1" applyAlignment="1">
      <alignment horizontal="right" vertical="center"/>
    </xf>
    <xf numFmtId="10" fontId="4" fillId="8" borderId="5" xfId="0" applyNumberFormat="1" applyFont="1" applyFill="1" applyBorder="1" applyAlignment="1">
      <alignment horizontal="right" vertical="center"/>
    </xf>
    <xf numFmtId="10" fontId="4" fillId="5" borderId="5" xfId="0" applyNumberFormat="1" applyFont="1" applyFill="1" applyBorder="1" applyAlignment="1">
      <alignment horizontal="right" vertical="center"/>
    </xf>
    <xf numFmtId="10" fontId="4" fillId="9" borderId="5" xfId="0" applyNumberFormat="1" applyFont="1" applyFill="1" applyBorder="1" applyAlignment="1">
      <alignment horizontal="right" vertical="center"/>
    </xf>
    <xf numFmtId="10" fontId="4" fillId="10" borderId="5" xfId="0" applyNumberFormat="1" applyFont="1" applyFill="1" applyBorder="1" applyAlignment="1">
      <alignment horizontal="right" vertical="center"/>
    </xf>
    <xf numFmtId="10" fontId="4" fillId="5" borderId="6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7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2" borderId="2" xfId="0" applyNumberFormat="1" applyFont="1" applyFill="1" applyBorder="1"/>
    <xf numFmtId="165" fontId="0" fillId="2" borderId="7" xfId="0" applyNumberFormat="1" applyFont="1" applyFill="1" applyBorder="1"/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000000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numFmt numFmtId="165" formatCode="0.0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numFmt numFmtId="165" formatCode="0.000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numFmt numFmtId="164" formatCode="0.0000000%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Graphes!$F$15</c:f>
              <c:strCache>
                <c:ptCount val="1"/>
                <c:pt idx="0">
                  <c:v>K means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Graphes!$G$14:$J$14</c:f>
              <c:strCache>
                <c:ptCount val="4"/>
                <c:pt idx="0">
                  <c:v>P(D|F)</c:v>
                </c:pt>
                <c:pt idx="1">
                  <c:v>P(D|~F)</c:v>
                </c:pt>
                <c:pt idx="2">
                  <c:v>P(~D|F)</c:v>
                </c:pt>
                <c:pt idx="3">
                  <c:v>P(F|D)</c:v>
                </c:pt>
              </c:strCache>
            </c:strRef>
          </c:cat>
          <c:val>
            <c:numRef>
              <c:f>Graphes!$G$15:$J$15</c:f>
              <c:numCache>
                <c:formatCode>General</c:formatCode>
                <c:ptCount val="4"/>
                <c:pt idx="0">
                  <c:v>0.94623655913978499</c:v>
                </c:pt>
                <c:pt idx="1">
                  <c:v>4.4823099106703242E-2</c:v>
                </c:pt>
                <c:pt idx="2">
                  <c:v>5.3763440860215055E-2</c:v>
                </c:pt>
                <c:pt idx="3">
                  <c:v>3.3424091747461575E-2</c:v>
                </c:pt>
              </c:numCache>
            </c:numRef>
          </c:val>
        </c:ser>
        <c:ser>
          <c:idx val="1"/>
          <c:order val="1"/>
          <c:tx>
            <c:strRef>
              <c:f>Graphes!$F$16</c:f>
              <c:strCache>
                <c:ptCount val="1"/>
                <c:pt idx="0">
                  <c:v>Ensemble : 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Graphes!$G$14:$J$14</c:f>
              <c:strCache>
                <c:ptCount val="4"/>
                <c:pt idx="0">
                  <c:v>P(D|F)</c:v>
                </c:pt>
                <c:pt idx="1">
                  <c:v>P(D|~F)</c:v>
                </c:pt>
                <c:pt idx="2">
                  <c:v>P(~D|F)</c:v>
                </c:pt>
                <c:pt idx="3">
                  <c:v>P(F|D)</c:v>
                </c:pt>
              </c:strCache>
            </c:strRef>
          </c:cat>
          <c:val>
            <c:numRef>
              <c:f>Graphes!$G$16:$J$16</c:f>
              <c:numCache>
                <c:formatCode>General</c:formatCode>
                <c:ptCount val="4"/>
                <c:pt idx="0">
                  <c:v>0.88541666666666663</c:v>
                </c:pt>
                <c:pt idx="1">
                  <c:v>3.1653360531776458E-4</c:v>
                </c:pt>
                <c:pt idx="2">
                  <c:v>0.11458333333333333</c:v>
                </c:pt>
                <c:pt idx="3">
                  <c:v>0.82548625473275417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217200"/>
        <c:axId val="246217760"/>
      </c:barChart>
      <c:catAx>
        <c:axId val="2462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7760"/>
        <c:crosses val="autoZero"/>
        <c:auto val="1"/>
        <c:lblAlgn val="ctr"/>
        <c:lblOffset val="100"/>
        <c:noMultiLvlLbl val="0"/>
      </c:catAx>
      <c:valAx>
        <c:axId val="246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8</xdr:row>
      <xdr:rowOff>28575</xdr:rowOff>
    </xdr:from>
    <xdr:to>
      <xdr:col>7</xdr:col>
      <xdr:colOff>152400</xdr:colOff>
      <xdr:row>22</xdr:row>
      <xdr:rowOff>104775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F4:O11" totalsRowShown="0" headerRowDxfId="75" dataDxfId="74">
  <tableColumns count="10">
    <tableColumn id="1" name="Algorithm" dataDxfId="73"/>
    <tableColumn id="2" name="TP" dataDxfId="72"/>
    <tableColumn id="3" name="TN" dataDxfId="71"/>
    <tableColumn id="4" name="FP" dataDxfId="70"/>
    <tableColumn id="5" name="FN" dataDxfId="69"/>
    <tableColumn id="6" name="Recall" dataDxfId="68">
      <calculatedColumnFormula>G5/(G5+J5)</calculatedColumnFormula>
    </tableColumn>
    <tableColumn id="7" name="Precision" dataDxfId="67">
      <calculatedColumnFormula>Tableau1[[#This Row],[TP]]/(Tableau1[[#This Row],[TP]]+Tableau1[[#This Row],[FP]])</calculatedColumnFormula>
    </tableColumn>
    <tableColumn id="8" name="F1 score" dataDxfId="66">
      <calculatedColumnFormula>2*Tableau1[[#This Row],[Precision]]*Tableau1[[#This Row],[Recall]]/(Tableau1[[#This Row],[Precision]]+Tableau1[[#This Row],[Recall]])</calculatedColumnFormula>
    </tableColumn>
    <tableColumn id="9" name="BCR" dataDxfId="65">
      <calculatedColumnFormula>0.5*(Tableau1[[#This Row],[TP]]/(Tableau1[[#This Row],[TP]]+Tableau1[[#This Row],[FN]]))+0.5*(Tableau1[[#This Row],[TN]]/(Tableau1[[#This Row],[TN]]+Tableau1[[#This Row],[FP]]))</calculatedColumnFormula>
    </tableColumn>
    <tableColumn id="11" name="False Alarm rate" dataDxfId="64">
      <calculatedColumnFormula>Tableau1[[#This Row],[FP]]/(Tableau1[[#This Row],[FP]]+Tableau1[[#This Row],[TN]])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au6" displayName="Tableau6" ref="F14:P21" totalsRowShown="0" headerRowDxfId="63" dataDxfId="62">
  <tableColumns count="11">
    <tableColumn id="1" name="Probability" dataDxfId="61"/>
    <tableColumn id="2" name="P(F)" dataDxfId="60">
      <calculatedColumnFormula>(G5+J5)/(I5+H5)</calculatedColumnFormula>
    </tableColumn>
    <tableColumn id="3" name="P(~F)" dataDxfId="59">
      <calculatedColumnFormula>1-G15</calculatedColumnFormula>
    </tableColumn>
    <tableColumn id="4" name="P(D|F)" dataDxfId="58">
      <calculatedColumnFormula>K5</calculatedColumnFormula>
    </tableColumn>
    <tableColumn id="5" name="P(D|~F)" dataDxfId="57">
      <calculatedColumnFormula>O5</calculatedColumnFormula>
    </tableColumn>
    <tableColumn id="6" name="P(~D|~F)" dataDxfId="56">
      <calculatedColumnFormula>H5/(I5+H5)</calculatedColumnFormula>
    </tableColumn>
    <tableColumn id="7" name="P(~D|F)" dataDxfId="55">
      <calculatedColumnFormula>J5/(J5+G5)</calculatedColumnFormula>
    </tableColumn>
    <tableColumn id="8" name="P(D)" dataDxfId="54">
      <calculatedColumnFormula>I15*G15+H15*J15</calculatedColumnFormula>
    </tableColumn>
    <tableColumn id="9" name="P(~D)" dataDxfId="53">
      <calculatedColumnFormula>G15*L15+H15*K15</calculatedColumnFormula>
    </tableColumn>
    <tableColumn id="10" name="P(F|D)" dataDxfId="52">
      <calculatedColumnFormula>G15*I15/M15</calculatedColumnFormula>
    </tableColumn>
    <tableColumn id="11" name="P(F|~D)" dataDxfId="51">
      <calculatedColumnFormula>G15*K15/N15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au7" displayName="Tableau7" ref="C12:M19" totalsRowShown="0" headerRowDxfId="38" dataDxfId="37">
  <tableColumns count="11">
    <tableColumn id="1" name="  " dataDxfId="36"/>
    <tableColumn id="2" name="P(F)" dataDxfId="35">
      <calculatedColumnFormula>(D3+G3)/(F3+E3)</calculatedColumnFormula>
    </tableColumn>
    <tableColumn id="3" name="P(~F)" dataDxfId="34">
      <calculatedColumnFormula>1-D13</calculatedColumnFormula>
    </tableColumn>
    <tableColumn id="4" name="P(D|F)" dataDxfId="33">
      <calculatedColumnFormula>H3</calculatedColumnFormula>
    </tableColumn>
    <tableColumn id="5" name="P(D|~F)" dataDxfId="32">
      <calculatedColumnFormula>L3</calculatedColumnFormula>
    </tableColumn>
    <tableColumn id="6" name="P(~D|~F)" dataDxfId="31">
      <calculatedColumnFormula>E3/(F3+E3)</calculatedColumnFormula>
    </tableColumn>
    <tableColumn id="7" name="P(~D|F)" dataDxfId="30">
      <calculatedColumnFormula>G3/(G3+D3)</calculatedColumnFormula>
    </tableColumn>
    <tableColumn id="8" name="P(D)" dataDxfId="29">
      <calculatedColumnFormula>F13*D13+E13*G13</calculatedColumnFormula>
    </tableColumn>
    <tableColumn id="9" name="P(~D)" dataDxfId="28">
      <calculatedColumnFormula>D13*I13+E13*H13</calculatedColumnFormula>
    </tableColumn>
    <tableColumn id="10" name="P(F|D)" dataDxfId="27">
      <calculatedColumnFormula>D13*F13/J13</calculatedColumnFormula>
    </tableColumn>
    <tableColumn id="11" name="P(F|~D)" dataDxfId="26">
      <calculatedColumnFormula>D13*H13/K13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au14" displayName="Tableau14" ref="C2:L9" totalsRowShown="0" headerRowDxfId="50" dataDxfId="49">
  <tableColumns count="10">
    <tableColumn id="1" name="Algorithm" dataDxfId="48"/>
    <tableColumn id="2" name="TP" dataDxfId="47"/>
    <tableColumn id="3" name="TN" dataDxfId="46"/>
    <tableColumn id="4" name="FP" dataDxfId="45"/>
    <tableColumn id="5" name="FN" dataDxfId="44"/>
    <tableColumn id="6" name="Recall" dataDxfId="43">
      <calculatedColumnFormula>D3/(D3+G3)</calculatedColumnFormula>
    </tableColumn>
    <tableColumn id="7" name="Precision" dataDxfId="42">
      <calculatedColumnFormula>Tableau14[[#This Row],[TP]]/(Tableau14[[#This Row],[TP]]+Tableau14[[#This Row],[FP]])</calculatedColumnFormula>
    </tableColumn>
    <tableColumn id="8" name="F1 score" dataDxfId="41">
      <calculatedColumnFormula>2*Tableau14[[#This Row],[Precision]]*Tableau14[[#This Row],[Recall]]/(Tableau14[[#This Row],[Precision]]+Tableau14[[#This Row],[Recall]])</calculatedColumnFormula>
    </tableColumn>
    <tableColumn id="9" name="BCR" dataDxfId="40">
      <calculatedColumnFormula>0.5*(Tableau14[[#This Row],[TP]]/(Tableau14[[#This Row],[TP]]+Tableau14[[#This Row],[FN]]))+0.5*(Tableau14[[#This Row],[TN]]/(Tableau14[[#This Row],[TN]]+Tableau14[[#This Row],[FP]]))</calculatedColumnFormula>
    </tableColumn>
    <tableColumn id="11" name="False Alarm rate" dataDxfId="39">
      <calculatedColumnFormula>Tableau14[[#This Row],[FP]]/(Tableau14[[#This Row],[FP]]+Tableau14[[#This Row],[TN]])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au8" displayName="Tableau8" ref="C13:M20" totalsRowShown="0" headerRowDxfId="25">
  <tableColumns count="11">
    <tableColumn id="1" name="  " dataDxfId="24"/>
    <tableColumn id="2" name="P(F)" dataDxfId="23">
      <calculatedColumnFormula>(D4+G4)/(F4+E4)</calculatedColumnFormula>
    </tableColumn>
    <tableColumn id="3" name="P(~F)" dataDxfId="22">
      <calculatedColumnFormula>1-D14</calculatedColumnFormula>
    </tableColumn>
    <tableColumn id="4" name="P(D|F)" dataDxfId="21">
      <calculatedColumnFormula>H4</calculatedColumnFormula>
    </tableColumn>
    <tableColumn id="5" name="P(D|~F)" dataDxfId="20">
      <calculatedColumnFormula>L4</calculatedColumnFormula>
    </tableColumn>
    <tableColumn id="6" name="P(~D|~F)" dataDxfId="19">
      <calculatedColumnFormula>E4/(F4+E4)</calculatedColumnFormula>
    </tableColumn>
    <tableColumn id="7" name="P(~D|F)" dataDxfId="18">
      <calculatedColumnFormula>G4/(G4+D4)</calculatedColumnFormula>
    </tableColumn>
    <tableColumn id="8" name="P(D)" dataDxfId="17">
      <calculatedColumnFormula>F14*D14+E14*G14</calculatedColumnFormula>
    </tableColumn>
    <tableColumn id="9" name="P(~D)" dataDxfId="16">
      <calculatedColumnFormula>D14*I14+E14*H14</calculatedColumnFormula>
    </tableColumn>
    <tableColumn id="10" name="P(F|D)" dataDxfId="15">
      <calculatedColumnFormula>D14*F14/J14</calculatedColumnFormula>
    </tableColumn>
    <tableColumn id="11" name="P(F|~D)" dataDxfId="14">
      <calculatedColumnFormula>D14*H14/K14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au1411" displayName="Tableau1411" ref="C3:L10" totalsRowShown="0" headerRowDxfId="11" dataDxfId="10">
  <tableColumns count="10">
    <tableColumn id="1" name="Algorithm" dataDxfId="9"/>
    <tableColumn id="2" name="TP" dataDxfId="3"/>
    <tableColumn id="3" name="TN" dataDxfId="2"/>
    <tableColumn id="4" name="FP" dataDxfId="1"/>
    <tableColumn id="5" name="FN" dataDxfId="0"/>
    <tableColumn id="6" name="Recall" dataDxfId="8">
      <calculatedColumnFormula>D4/(D4+G4)</calculatedColumnFormula>
    </tableColumn>
    <tableColumn id="7" name="Precision" dataDxfId="7">
      <calculatedColumnFormula>Tableau1411[[#This Row],[TP]]/(Tableau1411[[#This Row],[TP]]+Tableau1411[[#This Row],[FP]])</calculatedColumnFormula>
    </tableColumn>
    <tableColumn id="8" name="F1 score" dataDxfId="6">
      <calculatedColumnFormula>2*Tableau1411[[#This Row],[Precision]]*Tableau1411[[#This Row],[Recall]]/(Tableau1411[[#This Row],[Precision]]+Tableau1411[[#This Row],[Recall]])</calculatedColumnFormula>
    </tableColumn>
    <tableColumn id="9" name="BCR" dataDxfId="5">
      <calculatedColumnFormula>0.5*(Tableau1411[[#This Row],[TP]]/(Tableau1411[[#This Row],[TP]]+Tableau1411[[#This Row],[FN]]))+0.5*(Tableau1411[[#This Row],[TN]]/(Tableau1411[[#This Row],[TN]]+Tableau1411[[#This Row],[FP]]))</calculatedColumnFormula>
    </tableColumn>
    <tableColumn id="11" name="False Alarm rate" dataDxfId="4">
      <calculatedColumnFormula>Tableau1411[[#This Row],[FP]]/(Tableau1411[[#This Row],[FP]]+Tableau1411[[#This Row],[TN]])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au2" displayName="Tableau2" ref="C2:F9" totalsRowShown="0">
  <autoFilter ref="C2:F9"/>
  <tableColumns count="4">
    <tableColumn id="1" name="Algorithm" dataDxfId="13"/>
    <tableColumn id="2" name="Unsampled" dataDxfId="12"/>
    <tableColumn id="3" name="UnderSampled"/>
    <tableColumn id="4" name="OVERSAMPL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topLeftCell="G1" zoomScaleNormal="100" workbookViewId="0">
      <selection activeCell="F4" sqref="F4:O11"/>
    </sheetView>
  </sheetViews>
  <sheetFormatPr baseColWidth="10" defaultColWidth="9.140625" defaultRowHeight="15" x14ac:dyDescent="0.25"/>
  <cols>
    <col min="1" max="1" width="7" customWidth="1"/>
    <col min="2" max="2" width="2.85546875" hidden="1" customWidth="1"/>
    <col min="3" max="4" width="6.7109375" hidden="1" customWidth="1"/>
    <col min="5" max="5" width="12.28515625" hidden="1" customWidth="1"/>
    <col min="6" max="6" width="35.7109375" customWidth="1"/>
    <col min="7" max="7" width="10.85546875" customWidth="1"/>
    <col min="8" max="8" width="13.5703125" customWidth="1"/>
    <col min="9" max="9" width="12.7109375" customWidth="1"/>
    <col min="10" max="10" width="12.42578125" customWidth="1"/>
    <col min="11" max="11" width="13.85546875" customWidth="1"/>
    <col min="12" max="12" width="12.7109375" customWidth="1"/>
    <col min="13" max="13" width="11.7109375" customWidth="1"/>
    <col min="14" max="14" width="13.140625" customWidth="1"/>
    <col min="15" max="15" width="15.140625" customWidth="1"/>
    <col min="16" max="16" width="11.85546875" customWidth="1"/>
  </cols>
  <sheetData>
    <row r="3" spans="1:16" x14ac:dyDescent="0.25">
      <c r="F3" t="s">
        <v>32</v>
      </c>
    </row>
    <row r="4" spans="1:16" x14ac:dyDescent="0.25">
      <c r="A4" s="1"/>
      <c r="B4" s="1"/>
      <c r="C4" s="1"/>
      <c r="D4" s="1"/>
      <c r="E4" s="1"/>
      <c r="F4" s="7" t="s">
        <v>0</v>
      </c>
      <c r="G4" s="7" t="s">
        <v>4</v>
      </c>
      <c r="H4" s="7" t="s">
        <v>5</v>
      </c>
      <c r="I4" s="7" t="s">
        <v>6</v>
      </c>
      <c r="J4" s="7" t="s">
        <v>7</v>
      </c>
      <c r="K4" s="7" t="s">
        <v>1</v>
      </c>
      <c r="L4" s="7" t="s">
        <v>2</v>
      </c>
      <c r="M4" s="7" t="s">
        <v>15</v>
      </c>
      <c r="N4" s="7" t="s">
        <v>3</v>
      </c>
      <c r="O4" s="7" t="s">
        <v>16</v>
      </c>
    </row>
    <row r="5" spans="1:16" ht="30.75" customHeight="1" x14ac:dyDescent="0.25">
      <c r="F5" s="4" t="s">
        <v>8</v>
      </c>
      <c r="G5" s="5">
        <v>82</v>
      </c>
      <c r="H5" s="5">
        <v>56856</v>
      </c>
      <c r="I5" s="5">
        <v>10</v>
      </c>
      <c r="J5" s="5">
        <v>14</v>
      </c>
      <c r="K5" s="7">
        <f t="shared" ref="K5:K11" si="0">G5/(G5+J5)</f>
        <v>0.85416666666666663</v>
      </c>
      <c r="L5" s="7">
        <f>Tableau1[[#This Row],[TP]]/(Tableau1[[#This Row],[TP]]+Tableau1[[#This Row],[FP]])</f>
        <v>0.89130434782608692</v>
      </c>
      <c r="M5" s="7">
        <f>2*Tableau1[[#This Row],[Precision]]*Tableau1[[#This Row],[Recall]]/(Tableau1[[#This Row],[Precision]]+Tableau1[[#This Row],[Recall]])</f>
        <v>0.87234042553191493</v>
      </c>
      <c r="N5" s="7">
        <f>0.5*(Tableau1[[#This Row],[TP]]/(Tableau1[[#This Row],[TP]]+Tableau1[[#This Row],[FN]]))+0.5*(Tableau1[[#This Row],[TN]]/(Tableau1[[#This Row],[TN]]+Tableau1[[#This Row],[FP]]))</f>
        <v>0.92699540733185615</v>
      </c>
      <c r="O5" s="8">
        <f>Tableau1[[#This Row],[FP]]/(Tableau1[[#This Row],[FP]]+Tableau1[[#This Row],[TN]])</f>
        <v>1.7585200295431366E-4</v>
      </c>
    </row>
    <row r="6" spans="1:16" ht="26.25" customHeight="1" x14ac:dyDescent="0.25">
      <c r="F6" s="4" t="s">
        <v>9</v>
      </c>
      <c r="G6" s="5">
        <v>75</v>
      </c>
      <c r="H6" s="5">
        <v>56850</v>
      </c>
      <c r="I6" s="5">
        <v>16</v>
      </c>
      <c r="J6" s="5">
        <v>21</v>
      </c>
      <c r="K6" s="7">
        <f t="shared" si="0"/>
        <v>0.78125</v>
      </c>
      <c r="L6" s="7">
        <f>Tableau1[[#This Row],[TP]]/(Tableau1[[#This Row],[TP]]+Tableau1[[#This Row],[FP]])</f>
        <v>0.82417582417582413</v>
      </c>
      <c r="M6" s="7">
        <f>2*Tableau1[[#This Row],[Precision]]*Tableau1[[#This Row],[Recall]]/(Tableau1[[#This Row],[Precision]]+Tableau1[[#This Row],[Recall]])</f>
        <v>0.80213903743315507</v>
      </c>
      <c r="N6" s="7">
        <f>0.5*(Tableau1[[#This Row],[TP]]/(Tableau1[[#This Row],[TP]]+Tableau1[[#This Row],[FN]]))+0.5*(Tableau1[[#This Row],[TN]]/(Tableau1[[#This Row],[TN]]+Tableau1[[#This Row],[FP]]))</f>
        <v>0.89048431839763653</v>
      </c>
      <c r="O6" s="8">
        <f>Tableau1[[#This Row],[FP]]/(Tableau1[[#This Row],[FP]]+Tableau1[[#This Row],[TN]])</f>
        <v>2.8136320472690185E-4</v>
      </c>
    </row>
    <row r="7" spans="1:16" ht="27.75" customHeight="1" x14ac:dyDescent="0.25">
      <c r="F7" s="4" t="s">
        <v>10</v>
      </c>
      <c r="G7" s="5">
        <v>82</v>
      </c>
      <c r="H7" s="5">
        <v>56856</v>
      </c>
      <c r="I7" s="5">
        <v>10</v>
      </c>
      <c r="J7" s="5">
        <v>14</v>
      </c>
      <c r="K7" s="7">
        <f t="shared" si="0"/>
        <v>0.85416666666666663</v>
      </c>
      <c r="L7" s="7">
        <f>Tableau1[[#This Row],[TP]]/(Tableau1[[#This Row],[TP]]+Tableau1[[#This Row],[FP]])</f>
        <v>0.89130434782608692</v>
      </c>
      <c r="M7" s="7">
        <f>2*Tableau1[[#This Row],[Precision]]*Tableau1[[#This Row],[Recall]]/(Tableau1[[#This Row],[Precision]]+Tableau1[[#This Row],[Recall]])</f>
        <v>0.87234042553191493</v>
      </c>
      <c r="N7" s="7">
        <f>0.5*(Tableau1[[#This Row],[TP]]/(Tableau1[[#This Row],[TP]]+Tableau1[[#This Row],[FN]]))+0.5*(Tableau1[[#This Row],[TN]]/(Tableau1[[#This Row],[TN]]+Tableau1[[#This Row],[FP]]))</f>
        <v>0.92699540733185615</v>
      </c>
      <c r="O7" s="8">
        <f>Tableau1[[#This Row],[FP]]/(Tableau1[[#This Row],[FP]]+Tableau1[[#This Row],[TN]])</f>
        <v>1.7585200295431366E-4</v>
      </c>
    </row>
    <row r="8" spans="1:16" ht="24.75" customHeight="1" x14ac:dyDescent="0.25">
      <c r="F8" s="4" t="s">
        <v>11</v>
      </c>
      <c r="G8" s="5">
        <v>5</v>
      </c>
      <c r="H8" s="5">
        <v>56865</v>
      </c>
      <c r="I8" s="5">
        <v>1</v>
      </c>
      <c r="J8" s="5">
        <v>91</v>
      </c>
      <c r="K8" s="7">
        <f t="shared" si="0"/>
        <v>5.2083333333333336E-2</v>
      </c>
      <c r="L8" s="7">
        <f>Tableau1[[#This Row],[TP]]/(Tableau1[[#This Row],[TP]]+Tableau1[[#This Row],[FP]])</f>
        <v>0.83333333333333337</v>
      </c>
      <c r="M8" s="7">
        <f>2*Tableau1[[#This Row],[Precision]]*Tableau1[[#This Row],[Recall]]/(Tableau1[[#This Row],[Precision]]+Tableau1[[#This Row],[Recall]])</f>
        <v>9.8039215686274508E-2</v>
      </c>
      <c r="N8" s="7">
        <f>0.5*(Tableau1[[#This Row],[TP]]/(Tableau1[[#This Row],[TP]]+Tableau1[[#This Row],[FN]]))+0.5*(Tableau1[[#This Row],[TN]]/(Tableau1[[#This Row],[TN]]+Tableau1[[#This Row],[FP]]))</f>
        <v>0.526032874066519</v>
      </c>
      <c r="O8" s="8">
        <f>Tableau1[[#This Row],[FP]]/(Tableau1[[#This Row],[FP]]+Tableau1[[#This Row],[TN]])</f>
        <v>1.7585200295431366E-5</v>
      </c>
    </row>
    <row r="9" spans="1:16" ht="29.25" customHeight="1" x14ac:dyDescent="0.25">
      <c r="F9" s="4" t="s">
        <v>12</v>
      </c>
      <c r="G9" s="5">
        <v>61</v>
      </c>
      <c r="H9" s="5">
        <v>56848</v>
      </c>
      <c r="I9" s="5">
        <v>18</v>
      </c>
      <c r="J9" s="5">
        <v>35</v>
      </c>
      <c r="K9" s="7">
        <f t="shared" si="0"/>
        <v>0.63541666666666663</v>
      </c>
      <c r="L9" s="7">
        <f>Tableau1[[#This Row],[TP]]/(Tableau1[[#This Row],[TP]]+Tableau1[[#This Row],[FP]])</f>
        <v>0.77215189873417722</v>
      </c>
      <c r="M9" s="7">
        <f>2*Tableau1[[#This Row],[Precision]]*Tableau1[[#This Row],[Recall]]/(Tableau1[[#This Row],[Precision]]+Tableau1[[#This Row],[Recall]])</f>
        <v>0.69714285714285706</v>
      </c>
      <c r="N9" s="7">
        <f>0.5*(Tableau1[[#This Row],[TP]]/(Tableau1[[#This Row],[TP]]+Tableau1[[#This Row],[FN]]))+0.5*(Tableau1[[#This Row],[TN]]/(Tableau1[[#This Row],[TN]]+Tableau1[[#This Row],[FP]]))</f>
        <v>0.81755006653067441</v>
      </c>
      <c r="O9" s="8">
        <f>Tableau1[[#This Row],[FP]]/(Tableau1[[#This Row],[FP]]+Tableau1[[#This Row],[TN]])</f>
        <v>3.1653360531776458E-4</v>
      </c>
    </row>
    <row r="10" spans="1:16" ht="32.25" customHeight="1" x14ac:dyDescent="0.25">
      <c r="F10" s="4" t="s">
        <v>13</v>
      </c>
      <c r="G10" s="5">
        <v>69</v>
      </c>
      <c r="H10" s="5">
        <v>56841</v>
      </c>
      <c r="I10" s="5">
        <v>25</v>
      </c>
      <c r="J10" s="5">
        <v>27</v>
      </c>
      <c r="K10" s="7">
        <f t="shared" si="0"/>
        <v>0.71875</v>
      </c>
      <c r="L10" s="7">
        <f>Tableau1[[#This Row],[TP]]/(Tableau1[[#This Row],[TP]]+Tableau1[[#This Row],[FP]])</f>
        <v>0.73404255319148937</v>
      </c>
      <c r="M10" s="7">
        <f>2*Tableau1[[#This Row],[Precision]]*Tableau1[[#This Row],[Recall]]/(Tableau1[[#This Row],[Precision]]+Tableau1[[#This Row],[Recall]])</f>
        <v>0.72631578947368425</v>
      </c>
      <c r="N10" s="7">
        <f>0.5*(Tableau1[[#This Row],[TP]]/(Tableau1[[#This Row],[TP]]+Tableau1[[#This Row],[FN]]))+0.5*(Tableau1[[#This Row],[TN]]/(Tableau1[[#This Row],[TN]]+Tableau1[[#This Row],[FP]]))</f>
        <v>0.85915518499630705</v>
      </c>
      <c r="O10" s="8">
        <f>Tableau1[[#This Row],[FP]]/(Tableau1[[#This Row],[FP]]+Tableau1[[#This Row],[TN]])</f>
        <v>4.3963000738578414E-4</v>
      </c>
    </row>
    <row r="11" spans="1:16" ht="42.75" customHeight="1" x14ac:dyDescent="0.25">
      <c r="F11" s="4" t="s">
        <v>14</v>
      </c>
      <c r="G11" s="5">
        <v>76</v>
      </c>
      <c r="H11" s="5">
        <v>56852</v>
      </c>
      <c r="I11" s="5">
        <v>14</v>
      </c>
      <c r="J11" s="5">
        <v>20</v>
      </c>
      <c r="K11" s="7">
        <f t="shared" si="0"/>
        <v>0.79166666666666663</v>
      </c>
      <c r="L11" s="7">
        <f>Tableau1[[#This Row],[TP]]/(Tableau1[[#This Row],[TP]]+Tableau1[[#This Row],[FP]])</f>
        <v>0.84444444444444444</v>
      </c>
      <c r="M11" s="7">
        <f>2*Tableau1[[#This Row],[Precision]]*Tableau1[[#This Row],[Recall]]/(Tableau1[[#This Row],[Precision]]+Tableau1[[#This Row],[Recall]])</f>
        <v>0.81720430107526887</v>
      </c>
      <c r="N11" s="7">
        <f>0.5*(Tableau1[[#This Row],[TP]]/(Tableau1[[#This Row],[TP]]+Tableau1[[#This Row],[FN]]))+0.5*(Tableau1[[#This Row],[TN]]/(Tableau1[[#This Row],[TN]]+Tableau1[[#This Row],[FP]]))</f>
        <v>0.89571023693126528</v>
      </c>
      <c r="O11" s="8">
        <f>Tableau1[[#This Row],[FP]]/(Tableau1[[#This Row],[FP]]+Tableau1[[#This Row],[TN]])</f>
        <v>2.4619280413603912E-4</v>
      </c>
    </row>
    <row r="14" spans="1:16" x14ac:dyDescent="0.25">
      <c r="F14" s="1" t="s">
        <v>29</v>
      </c>
      <c r="G14" s="1" t="s">
        <v>18</v>
      </c>
      <c r="H14" s="1" t="s">
        <v>19</v>
      </c>
      <c r="I14" s="1" t="s">
        <v>20</v>
      </c>
      <c r="J14" s="1" t="s">
        <v>21</v>
      </c>
      <c r="K14" s="1" t="s">
        <v>22</v>
      </c>
      <c r="L14" s="1" t="s">
        <v>26</v>
      </c>
      <c r="M14" s="1" t="s">
        <v>24</v>
      </c>
      <c r="N14" s="1" t="s">
        <v>25</v>
      </c>
      <c r="O14" s="1" t="s">
        <v>17</v>
      </c>
      <c r="P14" s="1" t="s">
        <v>23</v>
      </c>
    </row>
    <row r="15" spans="1:16" ht="24" customHeight="1" x14ac:dyDescent="0.25">
      <c r="F15" s="9" t="s">
        <v>8</v>
      </c>
      <c r="G15" s="11">
        <f t="shared" ref="G15:G21" si="1">(G5+J5)/(I5+H5)</f>
        <v>1.6881792283614111E-3</v>
      </c>
      <c r="H15" s="11">
        <f>1-G15</f>
        <v>0.9983118207716386</v>
      </c>
      <c r="I15" s="11">
        <f t="shared" ref="I15:I21" si="2">K5</f>
        <v>0.85416666666666663</v>
      </c>
      <c r="J15" s="11">
        <f t="shared" ref="J15:J21" si="3">O5</f>
        <v>1.7585200295431366E-4</v>
      </c>
      <c r="K15" s="11">
        <f t="shared" ref="K15:K21" si="4">H5/(I5+H5)</f>
        <v>0.99982414799704566</v>
      </c>
      <c r="L15" s="11">
        <f t="shared" ref="L15:L21" si="5">J5/(J5+G5)</f>
        <v>0.14583333333333334</v>
      </c>
      <c r="M15" s="11">
        <f>I15*G15+H15*J15</f>
        <v>1.6175415574810324E-3</v>
      </c>
      <c r="N15" s="11">
        <f>G15*L15+H15*K15</f>
        <v>0.99838245844251894</v>
      </c>
      <c r="O15" s="11">
        <f>G15*I15/M15</f>
        <v>0.89146793017853021</v>
      </c>
      <c r="P15" s="11">
        <f t="shared" ref="P15:P21" si="6">G15*K15/N15</f>
        <v>1.6906170019211494E-3</v>
      </c>
    </row>
    <row r="16" spans="1:16" ht="25.5" customHeight="1" x14ac:dyDescent="0.25">
      <c r="F16" s="10" t="s">
        <v>9</v>
      </c>
      <c r="G16" s="11">
        <f t="shared" si="1"/>
        <v>1.6881792283614111E-3</v>
      </c>
      <c r="H16" s="11">
        <f t="shared" ref="H16:H21" si="7">1-G16</f>
        <v>0.9983118207716386</v>
      </c>
      <c r="I16" s="11">
        <f t="shared" si="2"/>
        <v>0.78125</v>
      </c>
      <c r="J16" s="11">
        <f t="shared" si="3"/>
        <v>2.8136320472690185E-4</v>
      </c>
      <c r="K16" s="11">
        <f t="shared" si="4"/>
        <v>0.99971863679527306</v>
      </c>
      <c r="L16" s="11">
        <f t="shared" si="5"/>
        <v>0.21875</v>
      </c>
      <c r="M16" s="11">
        <f t="shared" ref="M16:M21" si="8">I16*G16+H16*J16</f>
        <v>1.5997782353664091E-3</v>
      </c>
      <c r="N16" s="11">
        <f t="shared" ref="N16:N21" si="9">G16*L16+H16*K16</f>
        <v>0.99840022176463361</v>
      </c>
      <c r="O16" s="11">
        <f t="shared" ref="O16:O21" si="10">G16*I16/M16</f>
        <v>0.82442053092144807</v>
      </c>
      <c r="P16" s="11">
        <f t="shared" si="6"/>
        <v>1.690408515595694E-3</v>
      </c>
    </row>
    <row r="17" spans="6:16" ht="28.5" customHeight="1" x14ac:dyDescent="0.25">
      <c r="F17" s="9" t="s">
        <v>10</v>
      </c>
      <c r="G17" s="11">
        <f t="shared" si="1"/>
        <v>1.6881792283614111E-3</v>
      </c>
      <c r="H17" s="11">
        <f t="shared" si="7"/>
        <v>0.9983118207716386</v>
      </c>
      <c r="I17" s="11">
        <f t="shared" si="2"/>
        <v>0.85416666666666663</v>
      </c>
      <c r="J17" s="11">
        <f t="shared" si="3"/>
        <v>1.7585200295431366E-4</v>
      </c>
      <c r="K17" s="11">
        <f t="shared" si="4"/>
        <v>0.99982414799704566</v>
      </c>
      <c r="L17" s="11">
        <f t="shared" si="5"/>
        <v>0.14583333333333334</v>
      </c>
      <c r="M17" s="11">
        <f t="shared" si="8"/>
        <v>1.6175415574810324E-3</v>
      </c>
      <c r="N17" s="11">
        <f t="shared" si="9"/>
        <v>0.99838245844251894</v>
      </c>
      <c r="O17" s="11">
        <f t="shared" si="10"/>
        <v>0.89146793017853021</v>
      </c>
      <c r="P17" s="11">
        <f t="shared" si="6"/>
        <v>1.6906170019211494E-3</v>
      </c>
    </row>
    <row r="18" spans="6:16" ht="24" customHeight="1" x14ac:dyDescent="0.25">
      <c r="F18" s="10" t="s">
        <v>11</v>
      </c>
      <c r="G18" s="11">
        <f t="shared" si="1"/>
        <v>1.6881792283614111E-3</v>
      </c>
      <c r="H18" s="11">
        <f t="shared" si="7"/>
        <v>0.9983118207716386</v>
      </c>
      <c r="I18" s="11">
        <f t="shared" si="2"/>
        <v>5.2083333333333336E-2</v>
      </c>
      <c r="J18" s="11">
        <f t="shared" si="3"/>
        <v>1.7585200295431366E-5</v>
      </c>
      <c r="K18" s="11">
        <f t="shared" si="4"/>
        <v>0.99998241479970462</v>
      </c>
      <c r="L18" s="11">
        <f t="shared" si="5"/>
        <v>0.94791666666666663</v>
      </c>
      <c r="M18" s="11">
        <f t="shared" si="8"/>
        <v>1.0548151480272287E-4</v>
      </c>
      <c r="N18" s="11">
        <f t="shared" si="9"/>
        <v>0.99989451848519739</v>
      </c>
      <c r="O18" s="11">
        <f t="shared" si="10"/>
        <v>0.83356786866021693</v>
      </c>
      <c r="P18" s="11">
        <f t="shared" si="6"/>
        <v>1.6883276287473093E-3</v>
      </c>
    </row>
    <row r="19" spans="6:16" ht="23.25" customHeight="1" x14ac:dyDescent="0.25">
      <c r="F19" s="9" t="s">
        <v>12</v>
      </c>
      <c r="G19" s="11">
        <f t="shared" si="1"/>
        <v>1.6881792283614111E-3</v>
      </c>
      <c r="H19" s="11">
        <f t="shared" si="7"/>
        <v>0.9983118207716386</v>
      </c>
      <c r="I19" s="11">
        <f t="shared" si="2"/>
        <v>0.63541666666666663</v>
      </c>
      <c r="J19" s="11">
        <f t="shared" si="3"/>
        <v>3.1653360531776458E-4</v>
      </c>
      <c r="K19" s="11">
        <f t="shared" si="4"/>
        <v>0.9996834663946822</v>
      </c>
      <c r="L19" s="11">
        <f t="shared" si="5"/>
        <v>0.36458333333333331</v>
      </c>
      <c r="M19" s="11">
        <f t="shared" si="8"/>
        <v>1.3886964578815021E-3</v>
      </c>
      <c r="N19" s="11">
        <f t="shared" si="9"/>
        <v>0.99861130354211847</v>
      </c>
      <c r="O19" s="11">
        <f t="shared" si="10"/>
        <v>0.77244902003836391</v>
      </c>
      <c r="P19" s="11">
        <f t="shared" si="6"/>
        <v>1.689991748458769E-3</v>
      </c>
    </row>
    <row r="20" spans="6:16" ht="21.75" customHeight="1" x14ac:dyDescent="0.25">
      <c r="F20" s="10" t="s">
        <v>13</v>
      </c>
      <c r="G20" s="11">
        <f t="shared" si="1"/>
        <v>1.6881792283614111E-3</v>
      </c>
      <c r="H20" s="11">
        <f t="shared" si="7"/>
        <v>0.9983118207716386</v>
      </c>
      <c r="I20" s="11">
        <f t="shared" si="2"/>
        <v>0.71875</v>
      </c>
      <c r="J20" s="11">
        <f t="shared" si="3"/>
        <v>4.3963000738578414E-4</v>
      </c>
      <c r="K20" s="11">
        <f t="shared" si="4"/>
        <v>0.99956036999261422</v>
      </c>
      <c r="L20" s="11">
        <f t="shared" si="5"/>
        <v>0.28125</v>
      </c>
      <c r="M20" s="11">
        <f t="shared" si="8"/>
        <v>1.6522666535239154E-3</v>
      </c>
      <c r="N20" s="11">
        <f t="shared" si="9"/>
        <v>0.99834773334647609</v>
      </c>
      <c r="O20" s="11">
        <f t="shared" si="10"/>
        <v>0.73437227447331122</v>
      </c>
      <c r="P20" s="11">
        <f t="shared" si="6"/>
        <v>1.6902297643912752E-3</v>
      </c>
    </row>
    <row r="21" spans="6:16" ht="27" customHeight="1" x14ac:dyDescent="0.25">
      <c r="F21" s="10" t="s">
        <v>14</v>
      </c>
      <c r="G21" s="11">
        <f t="shared" si="1"/>
        <v>1.6881792283614111E-3</v>
      </c>
      <c r="H21" s="11">
        <f t="shared" si="7"/>
        <v>0.9983118207716386</v>
      </c>
      <c r="I21" s="11">
        <f t="shared" si="2"/>
        <v>0.79166666666666663</v>
      </c>
      <c r="J21" s="11">
        <f t="shared" si="3"/>
        <v>2.4619280413603912E-4</v>
      </c>
      <c r="K21" s="11">
        <f t="shared" si="4"/>
        <v>0.99975380719586393</v>
      </c>
      <c r="L21" s="11">
        <f t="shared" si="5"/>
        <v>0.20833333333333334</v>
      </c>
      <c r="M21" s="11">
        <f t="shared" si="8"/>
        <v>1.5822524090107085E-3</v>
      </c>
      <c r="N21" s="11">
        <f t="shared" si="9"/>
        <v>0.99841774759098934</v>
      </c>
      <c r="O21" s="11">
        <f t="shared" si="10"/>
        <v>0.8446662585828546</v>
      </c>
      <c r="P21" s="11">
        <f t="shared" si="6"/>
        <v>1.6904383108729592E-3</v>
      </c>
    </row>
  </sheetData>
  <conditionalFormatting sqref="K5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O15:O21">
    <cfRule type="colorScale" priority="6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L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1">
    <cfRule type="colorScale" priority="5">
      <colorScale>
        <cfvo type="min"/>
        <cfvo type="max"/>
        <color rgb="FFFFEF9C"/>
        <color rgb="FF63BE7B"/>
      </colorScale>
    </cfRule>
  </conditionalFormatting>
  <conditionalFormatting sqref="J15:J21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C2" sqref="C2:L9"/>
    </sheetView>
  </sheetViews>
  <sheetFormatPr baseColWidth="10" defaultRowHeight="15" x14ac:dyDescent="0.25"/>
  <cols>
    <col min="1" max="1" width="6.28515625" customWidth="1"/>
    <col min="2" max="2" width="11.42578125" hidden="1" customWidth="1"/>
    <col min="3" max="3" width="45.140625" customWidth="1"/>
    <col min="12" max="12" width="16.85546875" customWidth="1"/>
  </cols>
  <sheetData>
    <row r="1" spans="3:13" x14ac:dyDescent="0.25">
      <c r="C1" s="1" t="s">
        <v>27</v>
      </c>
    </row>
    <row r="2" spans="3:13" ht="30" customHeight="1" x14ac:dyDescent="0.25">
      <c r="C2" s="7" t="s">
        <v>0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1</v>
      </c>
      <c r="I2" s="7" t="s">
        <v>2</v>
      </c>
      <c r="J2" s="7" t="s">
        <v>15</v>
      </c>
      <c r="K2" s="7" t="s">
        <v>3</v>
      </c>
      <c r="L2" s="7" t="s">
        <v>16</v>
      </c>
    </row>
    <row r="3" spans="3:13" ht="38.25" customHeight="1" x14ac:dyDescent="0.25">
      <c r="C3" s="4" t="s">
        <v>8</v>
      </c>
      <c r="D3" s="5">
        <v>84</v>
      </c>
      <c r="E3" s="5">
        <v>56843</v>
      </c>
      <c r="F3" s="5">
        <v>23</v>
      </c>
      <c r="G3" s="5">
        <v>12</v>
      </c>
      <c r="H3" s="7">
        <f t="shared" ref="H3:H9" si="0">D3/(D3+G3)</f>
        <v>0.875</v>
      </c>
      <c r="I3" s="7">
        <f>Tableau14[[#This Row],[TP]]/(Tableau14[[#This Row],[TP]]+Tableau14[[#This Row],[FP]])</f>
        <v>0.78504672897196259</v>
      </c>
      <c r="J3" s="7">
        <f>2*Tableau14[[#This Row],[Precision]]*Tableau14[[#This Row],[Recall]]/(Tableau14[[#This Row],[Precision]]+Tableau14[[#This Row],[Recall]])</f>
        <v>0.82758620689655171</v>
      </c>
      <c r="K3" s="7">
        <f>0.5*(Tableau14[[#This Row],[TP]]/(Tableau14[[#This Row],[TP]]+Tableau14[[#This Row],[FN]]))+0.5*(Tableau14[[#This Row],[TN]]/(Tableau14[[#This Row],[TN]]+Tableau14[[#This Row],[FP]]))</f>
        <v>0.93729777019660254</v>
      </c>
      <c r="L3" s="8">
        <f>Tableau14[[#This Row],[FP]]/(Tableau14[[#This Row],[FP]]+Tableau14[[#This Row],[TN]])</f>
        <v>4.0445960679492141E-4</v>
      </c>
    </row>
    <row r="4" spans="3:13" ht="28.5" customHeight="1" x14ac:dyDescent="0.25">
      <c r="C4" s="4" t="s">
        <v>9</v>
      </c>
      <c r="D4" s="5">
        <v>82</v>
      </c>
      <c r="E4" s="5">
        <v>56831</v>
      </c>
      <c r="F4" s="5">
        <v>35</v>
      </c>
      <c r="G4" s="5">
        <v>14</v>
      </c>
      <c r="H4" s="7">
        <f t="shared" si="0"/>
        <v>0.85416666666666663</v>
      </c>
      <c r="I4" s="7">
        <f>Tableau14[[#This Row],[TP]]/(Tableau14[[#This Row],[TP]]+Tableau14[[#This Row],[FP]])</f>
        <v>0.70085470085470081</v>
      </c>
      <c r="J4" s="7">
        <f>2*Tableau14[[#This Row],[Precision]]*Tableau14[[#This Row],[Recall]]/(Tableau14[[#This Row],[Precision]]+Tableau14[[#This Row],[Recall]])</f>
        <v>0.76995305164319239</v>
      </c>
      <c r="K4" s="7">
        <f>0.5*(Tableau14[[#This Row],[TP]]/(Tableau14[[#This Row],[TP]]+Tableau14[[#This Row],[FN]]))+0.5*(Tableau14[[#This Row],[TN]]/(Tableau14[[#This Row],[TN]]+Tableau14[[#This Row],[FP]]))</f>
        <v>0.92677559232816331</v>
      </c>
      <c r="L4" s="8">
        <f>Tableau14[[#This Row],[FP]]/(Tableau14[[#This Row],[FP]]+Tableau14[[#This Row],[TN]])</f>
        <v>6.154820103400978E-4</v>
      </c>
    </row>
    <row r="5" spans="3:13" ht="32.25" customHeight="1" x14ac:dyDescent="0.25">
      <c r="C5" s="4" t="s">
        <v>10</v>
      </c>
      <c r="D5" s="5">
        <v>85</v>
      </c>
      <c r="E5" s="5">
        <v>56844</v>
      </c>
      <c r="F5" s="5">
        <v>22</v>
      </c>
      <c r="G5" s="5">
        <v>11</v>
      </c>
      <c r="H5" s="7">
        <f t="shared" si="0"/>
        <v>0.88541666666666663</v>
      </c>
      <c r="I5" s="7">
        <f>Tableau14[[#This Row],[TP]]/(Tableau14[[#This Row],[TP]]+Tableau14[[#This Row],[FP]])</f>
        <v>0.79439252336448596</v>
      </c>
      <c r="J5" s="7">
        <f>2*Tableau14[[#This Row],[Precision]]*Tableau14[[#This Row],[Recall]]/(Tableau14[[#This Row],[Precision]]+Tableau14[[#This Row],[Recall]])</f>
        <v>0.83743842364532017</v>
      </c>
      <c r="K5" s="7">
        <f>0.5*(Tableau14[[#This Row],[TP]]/(Tableau14[[#This Row],[TP]]+Tableau14[[#This Row],[FN]]))+0.5*(Tableau14[[#This Row],[TN]]/(Tableau14[[#This Row],[TN]]+Tableau14[[#This Row],[FP]]))</f>
        <v>0.94251489613008355</v>
      </c>
      <c r="L5" s="8">
        <f>Tableau14[[#This Row],[FP]]/(Tableau14[[#This Row],[FP]]+Tableau14[[#This Row],[TN]])</f>
        <v>3.8687440649949004E-4</v>
      </c>
    </row>
    <row r="6" spans="3:13" ht="26.25" customHeight="1" x14ac:dyDescent="0.25">
      <c r="C6" s="4" t="s">
        <v>11</v>
      </c>
      <c r="D6" s="5">
        <v>10</v>
      </c>
      <c r="E6" s="5">
        <v>56862</v>
      </c>
      <c r="F6" s="5">
        <v>4</v>
      </c>
      <c r="G6" s="5">
        <v>86</v>
      </c>
      <c r="H6" s="7">
        <f t="shared" si="0"/>
        <v>0.10416666666666667</v>
      </c>
      <c r="I6" s="7">
        <f>Tableau14[[#This Row],[TP]]/(Tableau14[[#This Row],[TP]]+Tableau14[[#This Row],[FP]])</f>
        <v>0.7142857142857143</v>
      </c>
      <c r="J6" s="7">
        <f>2*Tableau14[[#This Row],[Precision]]*Tableau14[[#This Row],[Recall]]/(Tableau14[[#This Row],[Precision]]+Tableau14[[#This Row],[Recall]])</f>
        <v>0.18181818181818182</v>
      </c>
      <c r="K6" s="7">
        <f>0.5*(Tableau14[[#This Row],[TP]]/(Tableau14[[#This Row],[TP]]+Tableau14[[#This Row],[FN]]))+0.5*(Tableau14[[#This Row],[TN]]/(Tableau14[[#This Row],[TN]]+Tableau14[[#This Row],[FP]]))</f>
        <v>0.5520481629327425</v>
      </c>
      <c r="L6" s="8">
        <f>Tableau14[[#This Row],[FP]]/(Tableau14[[#This Row],[FP]]+Tableau14[[#This Row],[TN]])</f>
        <v>7.0340801181725462E-5</v>
      </c>
    </row>
    <row r="7" spans="3:13" ht="24.75" customHeight="1" x14ac:dyDescent="0.25">
      <c r="C7" s="4" t="s">
        <v>12</v>
      </c>
      <c r="D7" s="5">
        <v>72</v>
      </c>
      <c r="E7" s="5">
        <v>56845</v>
      </c>
      <c r="F7" s="5">
        <v>21</v>
      </c>
      <c r="G7" s="5">
        <v>24</v>
      </c>
      <c r="H7" s="7">
        <f t="shared" si="0"/>
        <v>0.75</v>
      </c>
      <c r="I7" s="7">
        <f>Tableau14[[#This Row],[TP]]/(Tableau14[[#This Row],[TP]]+Tableau14[[#This Row],[FP]])</f>
        <v>0.77419354838709675</v>
      </c>
      <c r="J7" s="7">
        <f>2*Tableau14[[#This Row],[Precision]]*Tableau14[[#This Row],[Recall]]/(Tableau14[[#This Row],[Precision]]+Tableau14[[#This Row],[Recall]])</f>
        <v>0.76190476190476186</v>
      </c>
      <c r="K7" s="7">
        <f>0.5*(Tableau14[[#This Row],[TP]]/(Tableau14[[#This Row],[TP]]+Tableau14[[#This Row],[FN]]))+0.5*(Tableau14[[#This Row],[TN]]/(Tableau14[[#This Row],[TN]]+Tableau14[[#This Row],[FP]]))</f>
        <v>0.87481535539689803</v>
      </c>
      <c r="L7" s="8">
        <f>Tableau14[[#This Row],[FP]]/(Tableau14[[#This Row],[FP]]+Tableau14[[#This Row],[TN]])</f>
        <v>3.6928920620405868E-4</v>
      </c>
    </row>
    <row r="8" spans="3:13" ht="30" customHeight="1" x14ac:dyDescent="0.25">
      <c r="C8" s="4" t="s">
        <v>13</v>
      </c>
      <c r="D8" s="5">
        <v>78</v>
      </c>
      <c r="E8" s="5">
        <v>56827</v>
      </c>
      <c r="F8" s="5">
        <v>39</v>
      </c>
      <c r="G8" s="5">
        <v>18</v>
      </c>
      <c r="H8" s="7">
        <f t="shared" si="0"/>
        <v>0.8125</v>
      </c>
      <c r="I8" s="7">
        <f>Tableau14[[#This Row],[TP]]/(Tableau14[[#This Row],[TP]]+Tableau14[[#This Row],[FP]])</f>
        <v>0.66666666666666663</v>
      </c>
      <c r="J8" s="7">
        <f>2*Tableau14[[#This Row],[Precision]]*Tableau14[[#This Row],[Recall]]/(Tableau14[[#This Row],[Precision]]+Tableau14[[#This Row],[Recall]])</f>
        <v>0.73239436619718312</v>
      </c>
      <c r="K8" s="7">
        <f>0.5*(Tableau14[[#This Row],[TP]]/(Tableau14[[#This Row],[TP]]+Tableau14[[#This Row],[FN]]))+0.5*(Tableau14[[#This Row],[TN]]/(Tableau14[[#This Row],[TN]]+Tableau14[[#This Row],[FP]]))</f>
        <v>0.90590708859423907</v>
      </c>
      <c r="L8" s="8">
        <f>Tableau14[[#This Row],[FP]]/(Tableau14[[#This Row],[FP]]+Tableau14[[#This Row],[TN]])</f>
        <v>6.8582281152182326E-4</v>
      </c>
    </row>
    <row r="9" spans="3:13" ht="36" customHeight="1" x14ac:dyDescent="0.25">
      <c r="C9" s="4" t="s">
        <v>14</v>
      </c>
      <c r="D9" s="5">
        <v>82</v>
      </c>
      <c r="E9" s="5">
        <v>56846</v>
      </c>
      <c r="F9" s="5">
        <v>20</v>
      </c>
      <c r="G9" s="5">
        <v>14</v>
      </c>
      <c r="H9" s="7">
        <f t="shared" si="0"/>
        <v>0.85416666666666663</v>
      </c>
      <c r="I9" s="7">
        <f>Tableau14[[#This Row],[TP]]/(Tableau14[[#This Row],[TP]]+Tableau14[[#This Row],[FP]])</f>
        <v>0.80392156862745101</v>
      </c>
      <c r="J9" s="7">
        <f>2*Tableau14[[#This Row],[Precision]]*Tableau14[[#This Row],[Recall]]/(Tableau14[[#This Row],[Precision]]+Tableau14[[#This Row],[Recall]])</f>
        <v>0.82828282828282829</v>
      </c>
      <c r="K9" s="7">
        <f>0.5*(Tableau14[[#This Row],[TP]]/(Tableau14[[#This Row],[TP]]+Tableau14[[#This Row],[FN]]))+0.5*(Tableau14[[#This Row],[TN]]/(Tableau14[[#This Row],[TN]]+Tableau14[[#This Row],[FP]]))</f>
        <v>0.92690748133037904</v>
      </c>
      <c r="L9" s="8">
        <f>Tableau14[[#This Row],[FP]]/(Tableau14[[#This Row],[FP]]+Tableau14[[#This Row],[TN]])</f>
        <v>3.5170400590862731E-4</v>
      </c>
    </row>
    <row r="12" spans="3:13" x14ac:dyDescent="0.25">
      <c r="C12" s="1" t="s">
        <v>30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26</v>
      </c>
      <c r="J12" s="1" t="s">
        <v>24</v>
      </c>
      <c r="K12" s="1" t="s">
        <v>25</v>
      </c>
      <c r="L12" s="1" t="s">
        <v>17</v>
      </c>
      <c r="M12" s="1" t="s">
        <v>23</v>
      </c>
    </row>
    <row r="13" spans="3:13" ht="30.75" customHeight="1" x14ac:dyDescent="0.25">
      <c r="C13" s="9" t="s">
        <v>8</v>
      </c>
      <c r="D13" s="12">
        <f t="shared" ref="D13:D19" si="1">(D3+G3)/(F3+E3)</f>
        <v>1.6881792283614111E-3</v>
      </c>
      <c r="E13" s="12">
        <f>1-D13</f>
        <v>0.9983118207716386</v>
      </c>
      <c r="F13" s="12">
        <f t="shared" ref="F13:F19" si="2">H3</f>
        <v>0.875</v>
      </c>
      <c r="G13" s="12">
        <f t="shared" ref="G13:G19" si="3">L3</f>
        <v>4.0445960679492141E-4</v>
      </c>
      <c r="H13" s="12">
        <f t="shared" ref="H13:H19" si="4">E3/(F3+E3)</f>
        <v>0.99959554039320508</v>
      </c>
      <c r="I13" s="12">
        <f t="shared" ref="I13:I19" si="5">G3/(G3+D3)</f>
        <v>0.125</v>
      </c>
      <c r="J13" s="12">
        <f>F13*D13+E13*G13</f>
        <v>1.8809336313042537E-3</v>
      </c>
      <c r="K13" s="12">
        <f>D13*I13+E13*H13</f>
        <v>0.99811906636869574</v>
      </c>
      <c r="L13" s="12">
        <f>D13*F13/J13</f>
        <v>0.78533170986578771</v>
      </c>
      <c r="M13" s="12">
        <f t="shared" ref="M13:M19" si="6">D13*H13/K13</f>
        <v>1.6906764783022022E-3</v>
      </c>
    </row>
    <row r="14" spans="3:13" ht="34.5" customHeight="1" x14ac:dyDescent="0.25">
      <c r="C14" s="10" t="s">
        <v>9</v>
      </c>
      <c r="D14" s="12">
        <f t="shared" si="1"/>
        <v>1.6881792283614111E-3</v>
      </c>
      <c r="E14" s="12">
        <f t="shared" ref="E14:E19" si="7">1-D14</f>
        <v>0.9983118207716386</v>
      </c>
      <c r="F14" s="12">
        <f t="shared" si="2"/>
        <v>0.85416666666666663</v>
      </c>
      <c r="G14" s="12">
        <f t="shared" si="3"/>
        <v>6.154820103400978E-4</v>
      </c>
      <c r="H14" s="12">
        <f t="shared" si="4"/>
        <v>0.99938451798965988</v>
      </c>
      <c r="I14" s="12">
        <f t="shared" si="5"/>
        <v>0.14583333333333334</v>
      </c>
      <c r="J14" s="12">
        <f t="shared" ref="J14:J19" si="8">F14*D14+E14*G14</f>
        <v>2.0564293906201836E-3</v>
      </c>
      <c r="K14" s="12">
        <f t="shared" ref="K14:K19" si="9">D14*I14+E14*H14</f>
        <v>0.99794357060937988</v>
      </c>
      <c r="L14" s="12">
        <f t="shared" ref="L14:L19" si="10">D14*F14/J14</f>
        <v>0.701208818937612</v>
      </c>
      <c r="M14" s="12">
        <f t="shared" si="6"/>
        <v>1.6906168185300266E-3</v>
      </c>
    </row>
    <row r="15" spans="3:13" ht="31.5" customHeight="1" x14ac:dyDescent="0.25">
      <c r="C15" s="9" t="s">
        <v>10</v>
      </c>
      <c r="D15" s="12">
        <f t="shared" si="1"/>
        <v>1.6881792283614111E-3</v>
      </c>
      <c r="E15" s="12">
        <f t="shared" si="7"/>
        <v>0.9983118207716386</v>
      </c>
      <c r="F15" s="12">
        <f t="shared" si="2"/>
        <v>0.88541666666666663</v>
      </c>
      <c r="G15" s="12">
        <f t="shared" si="3"/>
        <v>3.8687440649949004E-4</v>
      </c>
      <c r="H15" s="12">
        <f t="shared" si="4"/>
        <v>0.99961312559350046</v>
      </c>
      <c r="I15" s="12">
        <f t="shared" si="5"/>
        <v>0.11458333333333333</v>
      </c>
      <c r="J15" s="12">
        <f t="shared" si="8"/>
        <v>1.8809633182741191E-3</v>
      </c>
      <c r="K15" s="12">
        <f t="shared" si="9"/>
        <v>0.99811903668172586</v>
      </c>
      <c r="L15" s="12">
        <f t="shared" si="10"/>
        <v>0.79466835455524409</v>
      </c>
      <c r="M15" s="12">
        <f t="shared" si="6"/>
        <v>1.6907062715030472E-3</v>
      </c>
    </row>
    <row r="16" spans="3:13" ht="22.5" customHeight="1" x14ac:dyDescent="0.25">
      <c r="C16" s="10" t="s">
        <v>11</v>
      </c>
      <c r="D16" s="12">
        <f t="shared" si="1"/>
        <v>1.6881792283614111E-3</v>
      </c>
      <c r="E16" s="12">
        <f t="shared" si="7"/>
        <v>0.9983118207716386</v>
      </c>
      <c r="F16" s="12">
        <f t="shared" si="2"/>
        <v>0.10416666666666667</v>
      </c>
      <c r="G16" s="12">
        <f t="shared" si="3"/>
        <v>7.0340801181725462E-5</v>
      </c>
      <c r="H16" s="12">
        <f t="shared" si="4"/>
        <v>0.99992965919881827</v>
      </c>
      <c r="I16" s="12">
        <f t="shared" si="5"/>
        <v>0.89583333333333337</v>
      </c>
      <c r="J16" s="12">
        <f t="shared" si="8"/>
        <v>2.4607405625657784E-4</v>
      </c>
      <c r="K16" s="12">
        <f t="shared" si="9"/>
        <v>0.99975392594374335</v>
      </c>
      <c r="L16" s="12">
        <f t="shared" si="10"/>
        <v>0.71463040691683211</v>
      </c>
      <c r="M16" s="12">
        <f t="shared" si="6"/>
        <v>1.6884759706129304E-3</v>
      </c>
    </row>
    <row r="17" spans="3:13" ht="33" customHeight="1" x14ac:dyDescent="0.25">
      <c r="C17" s="9" t="s">
        <v>12</v>
      </c>
      <c r="D17" s="12">
        <f t="shared" si="1"/>
        <v>1.6881792283614111E-3</v>
      </c>
      <c r="E17" s="12">
        <f t="shared" si="7"/>
        <v>0.9983118207716386</v>
      </c>
      <c r="F17" s="12">
        <f t="shared" si="2"/>
        <v>0.75</v>
      </c>
      <c r="G17" s="12">
        <f t="shared" si="3"/>
        <v>3.6928920620405868E-4</v>
      </c>
      <c r="H17" s="12">
        <f t="shared" si="4"/>
        <v>0.99963071079379595</v>
      </c>
      <c r="I17" s="12">
        <f t="shared" si="5"/>
        <v>0.25</v>
      </c>
      <c r="J17" s="12">
        <f t="shared" si="8"/>
        <v>1.6348002011079452E-3</v>
      </c>
      <c r="K17" s="12">
        <f t="shared" si="9"/>
        <v>0.99836519979889216</v>
      </c>
      <c r="L17" s="12">
        <f t="shared" si="10"/>
        <v>0.77448878487595441</v>
      </c>
      <c r="M17" s="12">
        <f t="shared" si="6"/>
        <v>1.6903191360578031E-3</v>
      </c>
    </row>
    <row r="18" spans="3:13" ht="28.5" customHeight="1" x14ac:dyDescent="0.25">
      <c r="C18" s="10" t="s">
        <v>13</v>
      </c>
      <c r="D18" s="12">
        <f t="shared" si="1"/>
        <v>1.6881792283614111E-3</v>
      </c>
      <c r="E18" s="12">
        <f t="shared" si="7"/>
        <v>0.9983118207716386</v>
      </c>
      <c r="F18" s="12">
        <f t="shared" si="2"/>
        <v>0.8125</v>
      </c>
      <c r="G18" s="12">
        <f t="shared" si="3"/>
        <v>6.8582281152182326E-4</v>
      </c>
      <c r="H18" s="12">
        <f t="shared" si="4"/>
        <v>0.99931417718847815</v>
      </c>
      <c r="I18" s="12">
        <f t="shared" si="5"/>
        <v>0.1875</v>
      </c>
      <c r="J18" s="12">
        <f t="shared" si="8"/>
        <v>2.0563106427407222E-3</v>
      </c>
      <c r="K18" s="12">
        <f t="shared" si="9"/>
        <v>0.9979436893572593</v>
      </c>
      <c r="L18" s="12">
        <f t="shared" si="10"/>
        <v>0.66704202883250641</v>
      </c>
      <c r="M18" s="12">
        <f t="shared" si="6"/>
        <v>1.6904976247940555E-3</v>
      </c>
    </row>
    <row r="19" spans="3:13" ht="36" customHeight="1" x14ac:dyDescent="0.25">
      <c r="C19" s="10" t="s">
        <v>14</v>
      </c>
      <c r="D19" s="12">
        <f t="shared" si="1"/>
        <v>1.6881792283614111E-3</v>
      </c>
      <c r="E19" s="12">
        <f t="shared" si="7"/>
        <v>0.9983118207716386</v>
      </c>
      <c r="F19" s="12">
        <f t="shared" si="2"/>
        <v>0.85416666666666663</v>
      </c>
      <c r="G19" s="12">
        <f t="shared" si="3"/>
        <v>3.5170400590862731E-4</v>
      </c>
      <c r="H19" s="12">
        <f t="shared" si="4"/>
        <v>0.99964829599409133</v>
      </c>
      <c r="I19" s="12">
        <f t="shared" si="5"/>
        <v>0.14583333333333334</v>
      </c>
      <c r="J19" s="12">
        <f t="shared" si="8"/>
        <v>1.7930966907366928E-3</v>
      </c>
      <c r="K19" s="12">
        <f t="shared" si="9"/>
        <v>0.99820690330926332</v>
      </c>
      <c r="L19" s="12">
        <f t="shared" si="10"/>
        <v>0.80418776727145302</v>
      </c>
      <c r="M19" s="12">
        <f t="shared" si="6"/>
        <v>1.6906169285840521E-3</v>
      </c>
    </row>
  </sheetData>
  <conditionalFormatting sqref="H3:H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F19">
    <cfRule type="colorScale" priority="3">
      <colorScale>
        <cfvo type="min"/>
        <cfvo type="max"/>
        <color rgb="FFFFEF9C"/>
        <color rgb="FF63BE7B"/>
      </colorScale>
    </cfRule>
  </conditionalFormatting>
  <conditionalFormatting sqref="G13:G19">
    <cfRule type="colorScale" priority="2">
      <colorScale>
        <cfvo type="min"/>
        <cfvo type="max"/>
        <color rgb="FFFCFCFF"/>
        <color rgb="FFF8696B"/>
      </colorScale>
    </cfRule>
  </conditionalFormatting>
  <conditionalFormatting sqref="I13:I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0"/>
  <sheetViews>
    <sheetView topLeftCell="D10" workbookViewId="0">
      <selection activeCell="C6" sqref="C6"/>
    </sheetView>
  </sheetViews>
  <sheetFormatPr baseColWidth="10" defaultRowHeight="15" x14ac:dyDescent="0.25"/>
  <cols>
    <col min="2" max="2" width="1.28515625" customWidth="1"/>
    <col min="3" max="3" width="38.85546875" customWidth="1"/>
    <col min="12" max="12" width="15.140625" customWidth="1"/>
  </cols>
  <sheetData>
    <row r="2" spans="3:13" x14ac:dyDescent="0.25">
      <c r="C2" s="1" t="s">
        <v>28</v>
      </c>
    </row>
    <row r="3" spans="3:13" x14ac:dyDescent="0.25">
      <c r="C3" s="7" t="s">
        <v>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1</v>
      </c>
      <c r="I3" s="7" t="s">
        <v>2</v>
      </c>
      <c r="J3" s="7" t="s">
        <v>15</v>
      </c>
      <c r="K3" s="7" t="s">
        <v>3</v>
      </c>
      <c r="L3" s="7" t="s">
        <v>16</v>
      </c>
    </row>
    <row r="4" spans="3:13" ht="27" customHeight="1" x14ac:dyDescent="0.25">
      <c r="C4" s="4" t="s">
        <v>8</v>
      </c>
      <c r="D4" s="33">
        <v>83</v>
      </c>
      <c r="E4" s="33">
        <v>56833</v>
      </c>
      <c r="F4" s="33">
        <v>33</v>
      </c>
      <c r="G4" s="33">
        <v>13</v>
      </c>
      <c r="H4" s="7">
        <f t="shared" ref="H4:H10" si="0">D4/(D4+G4)</f>
        <v>0.86458333333333337</v>
      </c>
      <c r="I4" s="7">
        <f>Tableau1411[[#This Row],[TP]]/(Tableau1411[[#This Row],[TP]]+Tableau1411[[#This Row],[FP]])</f>
        <v>0.71551724137931039</v>
      </c>
      <c r="J4" s="7">
        <f>2*Tableau1411[[#This Row],[Precision]]*Tableau1411[[#This Row],[Recall]]/(Tableau1411[[#This Row],[Precision]]+Tableau1411[[#This Row],[Recall]])</f>
        <v>0.78301886792452835</v>
      </c>
      <c r="K4" s="7">
        <f>0.5*(Tableau1411[[#This Row],[TP]]/(Tableau1411[[#This Row],[TP]]+Tableau1411[[#This Row],[FN]]))+0.5*(Tableau1411[[#This Row],[TN]]/(Tableau1411[[#This Row],[TN]]+Tableau1411[[#This Row],[FP]]))</f>
        <v>0.93200151086179206</v>
      </c>
      <c r="L4" s="8">
        <f>Tableau1411[[#This Row],[FP]]/(Tableau1411[[#This Row],[FP]]+Tableau1411[[#This Row],[TN]])</f>
        <v>5.8031160974923507E-4</v>
      </c>
    </row>
    <row r="5" spans="3:13" ht="24" customHeight="1" x14ac:dyDescent="0.25">
      <c r="C5" s="4" t="s">
        <v>9</v>
      </c>
      <c r="D5" s="34">
        <v>88</v>
      </c>
      <c r="E5" s="34">
        <v>56768</v>
      </c>
      <c r="F5" s="34">
        <v>98</v>
      </c>
      <c r="G5" s="34">
        <v>11</v>
      </c>
      <c r="H5" s="7">
        <f t="shared" si="0"/>
        <v>0.88888888888888884</v>
      </c>
      <c r="I5" s="7">
        <f>Tableau1411[[#This Row],[TP]]/(Tableau1411[[#This Row],[TP]]+Tableau1411[[#This Row],[FP]])</f>
        <v>0.4731182795698925</v>
      </c>
      <c r="J5" s="7">
        <f>2*Tableau1411[[#This Row],[Precision]]*Tableau1411[[#This Row],[Recall]]/(Tableau1411[[#This Row],[Precision]]+Tableau1411[[#This Row],[Recall]])</f>
        <v>0.61754385964912284</v>
      </c>
      <c r="K5" s="7">
        <f>0.5*(Tableau1411[[#This Row],[TP]]/(Tableau1411[[#This Row],[TP]]+Tableau1411[[#This Row],[FN]]))+0.5*(Tableau1411[[#This Row],[TN]]/(Tableau1411[[#This Row],[TN]]+Tableau1411[[#This Row],[FP]]))</f>
        <v>0.94358276962996834</v>
      </c>
      <c r="L5" s="8">
        <f>Tableau1411[[#This Row],[FP]]/(Tableau1411[[#This Row],[FP]]+Tableau1411[[#This Row],[TN]])</f>
        <v>1.7233496289522738E-3</v>
      </c>
    </row>
    <row r="6" spans="3:13" ht="29.25" customHeight="1" x14ac:dyDescent="0.25">
      <c r="C6" s="4" t="s">
        <v>10</v>
      </c>
      <c r="D6" s="33">
        <v>85</v>
      </c>
      <c r="E6" s="33">
        <v>56848</v>
      </c>
      <c r="F6" s="33">
        <v>18</v>
      </c>
      <c r="G6" s="33">
        <v>11</v>
      </c>
      <c r="H6" s="7">
        <f t="shared" si="0"/>
        <v>0.88541666666666663</v>
      </c>
      <c r="I6" s="7">
        <f>Tableau1411[[#This Row],[TP]]/(Tableau1411[[#This Row],[TP]]+Tableau1411[[#This Row],[FP]])</f>
        <v>0.82524271844660191</v>
      </c>
      <c r="J6" s="7">
        <f>2*Tableau1411[[#This Row],[Precision]]*Tableau1411[[#This Row],[Recall]]/(Tableau1411[[#This Row],[Precision]]+Tableau1411[[#This Row],[Recall]])</f>
        <v>0.85427135678391952</v>
      </c>
      <c r="K6" s="7">
        <f>0.5*(Tableau1411[[#This Row],[TP]]/(Tableau1411[[#This Row],[TP]]+Tableau1411[[#This Row],[FN]]))+0.5*(Tableau1411[[#This Row],[TN]]/(Tableau1411[[#This Row],[TN]]+Tableau1411[[#This Row],[FP]]))</f>
        <v>0.94255006653067441</v>
      </c>
      <c r="L6" s="8">
        <f>Tableau1411[[#This Row],[FP]]/(Tableau1411[[#This Row],[FP]]+Tableau1411[[#This Row],[TN]])</f>
        <v>3.1653360531776458E-4</v>
      </c>
    </row>
    <row r="7" spans="3:13" ht="27.75" customHeight="1" x14ac:dyDescent="0.25">
      <c r="C7" s="4" t="s">
        <v>11</v>
      </c>
      <c r="D7" s="34">
        <v>40</v>
      </c>
      <c r="E7" s="34">
        <v>55528</v>
      </c>
      <c r="F7" s="34">
        <v>1338</v>
      </c>
      <c r="G7" s="34">
        <v>56</v>
      </c>
      <c r="H7" s="7">
        <f t="shared" si="0"/>
        <v>0.41666666666666669</v>
      </c>
      <c r="I7" s="7">
        <f>Tableau1411[[#This Row],[TP]]/(Tableau1411[[#This Row],[TP]]+Tableau1411[[#This Row],[FP]])</f>
        <v>2.9027576197387519E-2</v>
      </c>
      <c r="J7" s="7">
        <f>2*Tableau1411[[#This Row],[Precision]]*Tableau1411[[#This Row],[Recall]]/(Tableau1411[[#This Row],[Precision]]+Tableau1411[[#This Row],[Recall]])</f>
        <v>5.4274084124830396E-2</v>
      </c>
      <c r="K7" s="7">
        <f>0.5*(Tableau1411[[#This Row],[TP]]/(Tableau1411[[#This Row],[TP]]+Tableau1411[[#This Row],[FN]]))+0.5*(Tableau1411[[#This Row],[TN]]/(Tableau1411[[#This Row],[TN]]+Tableau1411[[#This Row],[FP]]))</f>
        <v>0.69656883433568972</v>
      </c>
      <c r="L7" s="8">
        <f>Tableau1411[[#This Row],[FP]]/(Tableau1411[[#This Row],[FP]]+Tableau1411[[#This Row],[TN]])</f>
        <v>2.3528997995287165E-2</v>
      </c>
    </row>
    <row r="8" spans="3:13" ht="26.25" customHeight="1" x14ac:dyDescent="0.25">
      <c r="C8" s="4" t="s">
        <v>12</v>
      </c>
      <c r="D8" s="33">
        <v>79</v>
      </c>
      <c r="E8" s="33">
        <v>56807</v>
      </c>
      <c r="F8" s="33">
        <v>59</v>
      </c>
      <c r="G8" s="33">
        <v>17</v>
      </c>
      <c r="H8" s="7">
        <f t="shared" si="0"/>
        <v>0.82291666666666663</v>
      </c>
      <c r="I8" s="7">
        <f>Tableau1411[[#This Row],[TP]]/(Tableau1411[[#This Row],[TP]]+Tableau1411[[#This Row],[FP]])</f>
        <v>0.57246376811594202</v>
      </c>
      <c r="J8" s="7">
        <f>2*Tableau1411[[#This Row],[Precision]]*Tableau1411[[#This Row],[Recall]]/(Tableau1411[[#This Row],[Precision]]+Tableau1411[[#This Row],[Recall]])</f>
        <v>0.67521367521367526</v>
      </c>
      <c r="K8" s="7">
        <f>0.5*(Tableau1411[[#This Row],[TP]]/(Tableau1411[[#This Row],[TP]]+Tableau1411[[#This Row],[FN]]))+0.5*(Tableau1411[[#This Row],[TN]]/(Tableau1411[[#This Row],[TN]]+Tableau1411[[#This Row],[FP]]))</f>
        <v>0.91093956992461811</v>
      </c>
      <c r="L8" s="8">
        <f>Tableau1411[[#This Row],[FP]]/(Tableau1411[[#This Row],[FP]]+Tableau1411[[#This Row],[TN]])</f>
        <v>1.0375268174304506E-3</v>
      </c>
    </row>
    <row r="9" spans="3:13" ht="34.5" customHeight="1" x14ac:dyDescent="0.25">
      <c r="C9" s="4" t="s">
        <v>13</v>
      </c>
      <c r="D9" s="34">
        <v>77</v>
      </c>
      <c r="E9" s="34">
        <v>56647</v>
      </c>
      <c r="F9" s="34">
        <v>219</v>
      </c>
      <c r="G9" s="34">
        <v>19</v>
      </c>
      <c r="H9" s="7">
        <f t="shared" si="0"/>
        <v>0.80208333333333337</v>
      </c>
      <c r="I9" s="7">
        <f>Tableau1411[[#This Row],[TP]]/(Tableau1411[[#This Row],[TP]]+Tableau1411[[#This Row],[FP]])</f>
        <v>0.26013513513513514</v>
      </c>
      <c r="J9" s="7">
        <f>2*Tableau1411[[#This Row],[Precision]]*Tableau1411[[#This Row],[Recall]]/(Tableau1411[[#This Row],[Precision]]+Tableau1411[[#This Row],[Recall]])</f>
        <v>0.39285714285714285</v>
      </c>
      <c r="K9" s="7">
        <f>0.5*(Tableau1411[[#This Row],[TP]]/(Tableau1411[[#This Row],[TP]]+Tableau1411[[#This Row],[FN]]))+0.5*(Tableau1411[[#This Row],[TN]]/(Tableau1411[[#This Row],[TN]]+Tableau1411[[#This Row],[FP]]))</f>
        <v>0.89911608723431691</v>
      </c>
      <c r="L9" s="8">
        <f>Tableau1411[[#This Row],[FP]]/(Tableau1411[[#This Row],[FP]]+Tableau1411[[#This Row],[TN]])</f>
        <v>3.8511588646994691E-3</v>
      </c>
    </row>
    <row r="10" spans="3:13" ht="34.5" customHeight="1" x14ac:dyDescent="0.25">
      <c r="C10" s="4" t="s">
        <v>14</v>
      </c>
      <c r="D10" s="33">
        <v>85</v>
      </c>
      <c r="E10" s="33">
        <v>56844</v>
      </c>
      <c r="F10" s="33">
        <v>22</v>
      </c>
      <c r="G10" s="33">
        <v>11</v>
      </c>
      <c r="H10" s="7">
        <f t="shared" si="0"/>
        <v>0.88541666666666663</v>
      </c>
      <c r="I10" s="7">
        <f>Tableau1411[[#This Row],[TP]]/(Tableau1411[[#This Row],[TP]]+Tableau1411[[#This Row],[FP]])</f>
        <v>0.79439252336448596</v>
      </c>
      <c r="J10" s="7">
        <f>2*Tableau1411[[#This Row],[Precision]]*Tableau1411[[#This Row],[Recall]]/(Tableau1411[[#This Row],[Precision]]+Tableau1411[[#This Row],[Recall]])</f>
        <v>0.83743842364532017</v>
      </c>
      <c r="K10" s="7">
        <f>0.5*(Tableau1411[[#This Row],[TP]]/(Tableau1411[[#This Row],[TP]]+Tableau1411[[#This Row],[FN]]))+0.5*(Tableau1411[[#This Row],[TN]]/(Tableau1411[[#This Row],[TN]]+Tableau1411[[#This Row],[FP]]))</f>
        <v>0.94251489613008355</v>
      </c>
      <c r="L10" s="8">
        <f>Tableau1411[[#This Row],[FP]]/(Tableau1411[[#This Row],[FP]]+Tableau1411[[#This Row],[TN]])</f>
        <v>3.8687440649949004E-4</v>
      </c>
    </row>
    <row r="13" spans="3:13" x14ac:dyDescent="0.25">
      <c r="C13" s="1" t="s">
        <v>30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26</v>
      </c>
      <c r="J13" s="1" t="s">
        <v>24</v>
      </c>
      <c r="K13" s="1" t="s">
        <v>25</v>
      </c>
      <c r="L13" s="1" t="s">
        <v>17</v>
      </c>
      <c r="M13" s="1" t="s">
        <v>23</v>
      </c>
    </row>
    <row r="14" spans="3:13" ht="30.75" customHeight="1" x14ac:dyDescent="0.25">
      <c r="C14" s="2" t="s">
        <v>8</v>
      </c>
      <c r="D14" s="6">
        <f t="shared" ref="D14:D20" si="1">(D4+G4)/(F4+E4)</f>
        <v>1.6881792283614111E-3</v>
      </c>
      <c r="E14" s="6">
        <f>1-D14</f>
        <v>0.9983118207716386</v>
      </c>
      <c r="F14" s="6">
        <f t="shared" ref="F14:F20" si="2">H4</f>
        <v>0.86458333333333337</v>
      </c>
      <c r="G14" s="6">
        <f t="shared" ref="G14:G20" si="3">L4</f>
        <v>5.8031160974923507E-4</v>
      </c>
      <c r="H14" s="6">
        <f t="shared" ref="H14:H20" si="4">E4/(F4+E4)</f>
        <v>0.99941968839025075</v>
      </c>
      <c r="I14" s="6">
        <f t="shared" ref="I14:I20" si="5">G4/(G4+D4)</f>
        <v>0.13541666666666666</v>
      </c>
      <c r="J14" s="6">
        <f>F14*D14+E14*G14</f>
        <v>2.0389035642644827E-3</v>
      </c>
      <c r="K14" s="6">
        <f>D14*I14+E14*H14</f>
        <v>0.9979610964357355</v>
      </c>
      <c r="L14" s="6">
        <f>D14*F14/J14</f>
        <v>0.71586103928722666</v>
      </c>
      <c r="M14" s="6">
        <f t="shared" ref="M14:M20" si="6">D14*H14/K14</f>
        <v>1.6906466237829982E-3</v>
      </c>
    </row>
    <row r="15" spans="3:13" ht="28.5" customHeight="1" x14ac:dyDescent="0.25">
      <c r="C15" s="10" t="s">
        <v>9</v>
      </c>
      <c r="D15" s="6">
        <f t="shared" si="1"/>
        <v>1.7409348292477052E-3</v>
      </c>
      <c r="E15" s="6">
        <f t="shared" ref="E15:E20" si="7">1-D15</f>
        <v>0.99825906517075225</v>
      </c>
      <c r="F15" s="6">
        <f t="shared" si="2"/>
        <v>0.88888888888888884</v>
      </c>
      <c r="G15" s="6">
        <f t="shared" si="3"/>
        <v>1.7233496289522738E-3</v>
      </c>
      <c r="H15" s="6">
        <f t="shared" si="4"/>
        <v>0.99827665037104774</v>
      </c>
      <c r="I15" s="6">
        <f t="shared" si="5"/>
        <v>0.1111111111111111</v>
      </c>
      <c r="J15" s="6">
        <f t="shared" ref="J15:J20" si="8">F15*D15+E15*G15</f>
        <v>3.2678470155582196E-3</v>
      </c>
      <c r="K15" s="6">
        <f t="shared" ref="K15:K20" si="9">D15*I15+E15*H15</f>
        <v>0.99673215298444173</v>
      </c>
      <c r="L15" s="6">
        <f t="shared" ref="L15:L20" si="10">D15*F15/J15</f>
        <v>0.4735526536677892</v>
      </c>
      <c r="M15" s="6">
        <f t="shared" si="6"/>
        <v>1.7436325141633299E-3</v>
      </c>
    </row>
    <row r="16" spans="3:13" ht="30" customHeight="1" x14ac:dyDescent="0.25">
      <c r="C16" s="2" t="s">
        <v>10</v>
      </c>
      <c r="D16" s="6">
        <f t="shared" si="1"/>
        <v>1.6881792283614111E-3</v>
      </c>
      <c r="E16" s="6">
        <f t="shared" si="7"/>
        <v>0.9983118207716386</v>
      </c>
      <c r="F16" s="6">
        <f t="shared" si="2"/>
        <v>0.88541666666666663</v>
      </c>
      <c r="G16" s="6">
        <f t="shared" si="3"/>
        <v>3.1653360531776458E-4</v>
      </c>
      <c r="H16" s="6">
        <f t="shared" si="4"/>
        <v>0.9996834663946822</v>
      </c>
      <c r="I16" s="6">
        <f t="shared" si="5"/>
        <v>0.11458333333333333</v>
      </c>
      <c r="J16" s="6">
        <f t="shared" si="8"/>
        <v>1.8107412649718548E-3</v>
      </c>
      <c r="K16" s="6">
        <f t="shared" si="9"/>
        <v>0.99818925873502806</v>
      </c>
      <c r="L16" s="6">
        <f t="shared" si="10"/>
        <v>0.82548625473275417</v>
      </c>
      <c r="M16" s="6">
        <f t="shared" si="6"/>
        <v>1.6907062945583399E-3</v>
      </c>
    </row>
    <row r="17" spans="3:13" ht="30.75" customHeight="1" x14ac:dyDescent="0.25">
      <c r="C17" s="3" t="s">
        <v>11</v>
      </c>
      <c r="D17" s="6">
        <f t="shared" si="1"/>
        <v>1.6881792283614111E-3</v>
      </c>
      <c r="E17" s="6">
        <f t="shared" si="7"/>
        <v>0.9983118207716386</v>
      </c>
      <c r="F17" s="6">
        <f t="shared" si="2"/>
        <v>0.41666666666666669</v>
      </c>
      <c r="G17" s="6">
        <f t="shared" si="3"/>
        <v>2.3528997995287165E-2</v>
      </c>
      <c r="H17" s="6">
        <f t="shared" si="4"/>
        <v>0.97647100200471282</v>
      </c>
      <c r="I17" s="6">
        <f t="shared" si="5"/>
        <v>0.58333333333333337</v>
      </c>
      <c r="J17" s="6">
        <f t="shared" si="8"/>
        <v>2.419268484142462E-2</v>
      </c>
      <c r="K17" s="6">
        <f t="shared" si="9"/>
        <v>0.97580731515857544</v>
      </c>
      <c r="L17" s="6">
        <f t="shared" si="10"/>
        <v>2.9075235610593497E-2</v>
      </c>
      <c r="M17" s="6">
        <f t="shared" si="6"/>
        <v>1.6893274287595641E-3</v>
      </c>
    </row>
    <row r="18" spans="3:13" ht="29.25" customHeight="1" x14ac:dyDescent="0.25">
      <c r="C18" s="2" t="s">
        <v>12</v>
      </c>
      <c r="D18" s="6">
        <f t="shared" si="1"/>
        <v>1.6881792283614111E-3</v>
      </c>
      <c r="E18" s="6">
        <f t="shared" si="7"/>
        <v>0.9983118207716386</v>
      </c>
      <c r="F18" s="6">
        <f t="shared" si="2"/>
        <v>0.82291666666666663</v>
      </c>
      <c r="G18" s="6">
        <f t="shared" si="3"/>
        <v>1.0375268174304506E-3</v>
      </c>
      <c r="H18" s="6">
        <f t="shared" si="4"/>
        <v>0.99896247318256959</v>
      </c>
      <c r="I18" s="6">
        <f t="shared" si="5"/>
        <v>0.17708333333333334</v>
      </c>
      <c r="J18" s="6">
        <f t="shared" si="8"/>
        <v>2.4250061095474748E-3</v>
      </c>
      <c r="K18" s="6">
        <f t="shared" si="9"/>
        <v>0.99757499389045257</v>
      </c>
      <c r="L18" s="6">
        <f t="shared" si="10"/>
        <v>0.57287724672921314</v>
      </c>
      <c r="M18" s="6">
        <f t="shared" si="6"/>
        <v>1.69052723601505E-3</v>
      </c>
    </row>
    <row r="19" spans="3:13" ht="30.75" customHeight="1" x14ac:dyDescent="0.25">
      <c r="C19" s="3" t="s">
        <v>13</v>
      </c>
      <c r="D19" s="6">
        <f t="shared" si="1"/>
        <v>1.6881792283614111E-3</v>
      </c>
      <c r="E19" s="6">
        <f t="shared" si="7"/>
        <v>0.9983118207716386</v>
      </c>
      <c r="F19" s="6">
        <f t="shared" si="2"/>
        <v>0.80208333333333337</v>
      </c>
      <c r="G19" s="6">
        <f t="shared" si="3"/>
        <v>3.8511588646994691E-3</v>
      </c>
      <c r="H19" s="6">
        <f t="shared" si="4"/>
        <v>0.99614884113530056</v>
      </c>
      <c r="I19" s="6">
        <f t="shared" si="5"/>
        <v>0.19791666666666666</v>
      </c>
      <c r="J19" s="6">
        <f t="shared" si="8"/>
        <v>5.1987178410471784E-3</v>
      </c>
      <c r="K19" s="6">
        <f t="shared" si="9"/>
        <v>0.9948012821589528</v>
      </c>
      <c r="L19" s="6">
        <f t="shared" si="10"/>
        <v>0.26046045662587192</v>
      </c>
      <c r="M19" s="6">
        <f t="shared" si="6"/>
        <v>1.6904660379118825E-3</v>
      </c>
    </row>
    <row r="20" spans="3:13" ht="30.75" customHeight="1" x14ac:dyDescent="0.25">
      <c r="C20" s="3" t="s">
        <v>14</v>
      </c>
      <c r="D20" s="6">
        <f t="shared" si="1"/>
        <v>1.6881792283614111E-3</v>
      </c>
      <c r="E20" s="6">
        <f t="shared" si="7"/>
        <v>0.9983118207716386</v>
      </c>
      <c r="F20" s="6">
        <f t="shared" si="2"/>
        <v>0.88541666666666663</v>
      </c>
      <c r="G20" s="6">
        <f t="shared" si="3"/>
        <v>3.8687440649949004E-4</v>
      </c>
      <c r="H20" s="6">
        <f t="shared" si="4"/>
        <v>0.99961312559350046</v>
      </c>
      <c r="I20" s="6">
        <f t="shared" si="5"/>
        <v>0.11458333333333333</v>
      </c>
      <c r="J20" s="6">
        <f t="shared" si="8"/>
        <v>1.8809633182741191E-3</v>
      </c>
      <c r="K20" s="6">
        <f t="shared" si="9"/>
        <v>0.99811903668172586</v>
      </c>
      <c r="L20" s="6">
        <f t="shared" si="10"/>
        <v>0.79466835455524409</v>
      </c>
      <c r="M20" s="6">
        <f t="shared" si="6"/>
        <v>1.6907062715030472E-3</v>
      </c>
    </row>
  </sheetData>
  <conditionalFormatting sqref="L14:L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20">
    <cfRule type="colorScale" priority="4">
      <colorScale>
        <cfvo type="min"/>
        <cfvo type="max"/>
        <color rgb="FFFCFCFF"/>
        <color rgb="FF63BE7B"/>
      </colorScale>
    </cfRule>
  </conditionalFormatting>
  <conditionalFormatting sqref="G14:G20">
    <cfRule type="colorScale" priority="3">
      <colorScale>
        <cfvo type="min"/>
        <cfvo type="max"/>
        <color rgb="FFFCFCFF"/>
        <color rgb="FFF8696B"/>
      </colorScale>
    </cfRule>
  </conditionalFormatting>
  <conditionalFormatting sqref="I14:I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4"/>
  <sheetViews>
    <sheetView topLeftCell="B1" workbookViewId="0">
      <selection activeCell="F4" sqref="F4"/>
    </sheetView>
  </sheetViews>
  <sheetFormatPr baseColWidth="10" defaultRowHeight="15" x14ac:dyDescent="0.25"/>
  <sheetData>
    <row r="3" spans="3:13" x14ac:dyDescent="0.25">
      <c r="C3" s="26" t="s">
        <v>0</v>
      </c>
      <c r="D3" s="27" t="s">
        <v>4</v>
      </c>
      <c r="E3" s="27" t="s">
        <v>5</v>
      </c>
      <c r="F3" s="27" t="s">
        <v>6</v>
      </c>
      <c r="G3" s="27" t="s">
        <v>7</v>
      </c>
      <c r="H3" s="27" t="s">
        <v>1</v>
      </c>
      <c r="I3" s="27" t="s">
        <v>2</v>
      </c>
      <c r="J3" s="27" t="s">
        <v>15</v>
      </c>
      <c r="K3" s="27" t="s">
        <v>3</v>
      </c>
      <c r="L3" s="28" t="s">
        <v>16</v>
      </c>
    </row>
    <row r="4" spans="3:13" x14ac:dyDescent="0.25">
      <c r="C4" s="9" t="s">
        <v>33</v>
      </c>
      <c r="D4" s="33">
        <v>88</v>
      </c>
      <c r="E4" s="33">
        <v>54319</v>
      </c>
      <c r="F4" s="33">
        <v>2549</v>
      </c>
      <c r="G4" s="33">
        <v>5</v>
      </c>
      <c r="H4" s="29">
        <f>D4/(D4+G4)</f>
        <v>0.94623655913978499</v>
      </c>
      <c r="I4" s="29">
        <f>Tableau1411[[#This Row],[TP]]/(Tableau1411[[#This Row],[TP]]+Tableau1411[[#This Row],[FP]])</f>
        <v>0.71551724137931039</v>
      </c>
      <c r="J4" s="29">
        <f>2*Tableau1411[[#This Row],[Precision]]*Tableau1411[[#This Row],[Recall]]/(Tableau1411[[#This Row],[Precision]]+Tableau1411[[#This Row],[Recall]])</f>
        <v>0.78301886792452835</v>
      </c>
      <c r="K4" s="29">
        <f>0.5*(Tableau1411[[#This Row],[TP]]/(Tableau1411[[#This Row],[TP]]+Tableau1411[[#This Row],[FN]]))+0.5*(Tableau1411[[#This Row],[TN]]/(Tableau1411[[#This Row],[TN]]+Tableau1411[[#This Row],[FP]]))</f>
        <v>0.93200151086179206</v>
      </c>
      <c r="L4" s="30">
        <f>Tableau1411[[#This Row],[FP]]/(Tableau1411[[#This Row],[FP]]+Tableau1411[[#This Row],[TN]])</f>
        <v>5.8031160974923507E-4</v>
      </c>
    </row>
    <row r="11" spans="3:13" ht="15.75" thickBot="1" x14ac:dyDescent="0.3"/>
    <row r="12" spans="3:13" ht="15.75" thickBot="1" x14ac:dyDescent="0.3">
      <c r="E12" s="37"/>
      <c r="F12" s="37"/>
      <c r="G12" s="37"/>
      <c r="H12" s="37"/>
    </row>
    <row r="13" spans="3:13" x14ac:dyDescent="0.25">
      <c r="C13" s="31" t="s">
        <v>30</v>
      </c>
      <c r="D13" s="13" t="s">
        <v>18</v>
      </c>
      <c r="E13" s="13" t="s">
        <v>19</v>
      </c>
      <c r="F13" s="13" t="s">
        <v>20</v>
      </c>
      <c r="G13" s="13" t="s">
        <v>21</v>
      </c>
      <c r="H13" s="13" t="s">
        <v>22</v>
      </c>
      <c r="I13" s="13" t="s">
        <v>26</v>
      </c>
      <c r="J13" s="13" t="s">
        <v>24</v>
      </c>
      <c r="K13" s="13" t="s">
        <v>25</v>
      </c>
      <c r="L13" s="13" t="s">
        <v>17</v>
      </c>
      <c r="M13" s="32" t="s">
        <v>23</v>
      </c>
    </row>
    <row r="14" spans="3:13" x14ac:dyDescent="0.25">
      <c r="C14" s="2" t="s">
        <v>35</v>
      </c>
      <c r="D14" s="35">
        <f>(D4+G4)/(F4+E4)</f>
        <v>1.6353661109938806E-3</v>
      </c>
      <c r="E14" s="35">
        <f>1-D14</f>
        <v>0.99836463388900609</v>
      </c>
      <c r="F14" s="35">
        <f t="shared" ref="F14" si="0">H4</f>
        <v>0.94623655913978499</v>
      </c>
      <c r="G14" s="35">
        <f t="shared" ref="G14" si="1">L4</f>
        <v>5.8031160974923507E-4</v>
      </c>
      <c r="H14" s="35">
        <f>E4/(F4+E4)</f>
        <v>0.95517690089329677</v>
      </c>
      <c r="I14" s="35">
        <f>G4/(G4+D4)</f>
        <v>5.3763440860215055E-2</v>
      </c>
      <c r="J14" s="35">
        <f>F14*D14+E14*G14</f>
        <v>2.1268057896094961E-3</v>
      </c>
      <c r="K14" s="35">
        <f>D14*I14+E14*H14</f>
        <v>0.95370275986876496</v>
      </c>
      <c r="L14" s="35">
        <f>D14*F14/J14</f>
        <v>0.72759027145811384</v>
      </c>
      <c r="M14" s="36">
        <f t="shared" ref="M14" si="2">D14*H14/K14</f>
        <v>1.6378939009676424E-3</v>
      </c>
    </row>
  </sheetData>
  <conditionalFormatting sqref="H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">
    <cfRule type="colorScale" priority="3">
      <colorScale>
        <cfvo type="min"/>
        <cfvo type="max"/>
        <color rgb="FFFCFCFF"/>
        <color rgb="FF63BE7B"/>
      </colorScale>
    </cfRule>
  </conditionalFormatting>
  <conditionalFormatting sqref="G14">
    <cfRule type="colorScale" priority="2">
      <colorScale>
        <cfvo type="min"/>
        <cfvo type="max"/>
        <color rgb="FFFCFCFF"/>
        <color rgb="FFF8696B"/>
      </colorScale>
    </cfRule>
  </conditionalFormatting>
  <conditionalFormatting sqref="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6"/>
  <sheetViews>
    <sheetView topLeftCell="B1" workbookViewId="0">
      <selection activeCell="F2" sqref="F2"/>
    </sheetView>
  </sheetViews>
  <sheetFormatPr baseColWidth="10" defaultRowHeight="15" x14ac:dyDescent="0.25"/>
  <cols>
    <col min="2" max="2" width="11.42578125" customWidth="1"/>
    <col min="3" max="3" width="11.85546875" customWidth="1"/>
    <col min="4" max="4" width="16.140625" customWidth="1"/>
    <col min="5" max="5" width="0.85546875" customWidth="1"/>
    <col min="6" max="6" width="44.5703125" customWidth="1"/>
  </cols>
  <sheetData>
    <row r="2" spans="3:10" x14ac:dyDescent="0.25">
      <c r="C2" s="1" t="s">
        <v>0</v>
      </c>
      <c r="D2" s="1" t="s">
        <v>32</v>
      </c>
      <c r="E2" t="s">
        <v>31</v>
      </c>
      <c r="F2" t="s">
        <v>28</v>
      </c>
    </row>
    <row r="3" spans="3:10" x14ac:dyDescent="0.25">
      <c r="C3" s="4" t="s">
        <v>8</v>
      </c>
      <c r="D3" s="4">
        <v>1.7585200295431366E-4</v>
      </c>
      <c r="E3">
        <v>4.0445960679492141E-4</v>
      </c>
      <c r="F3">
        <v>5.8031160974923507E-4</v>
      </c>
    </row>
    <row r="4" spans="3:10" x14ac:dyDescent="0.25">
      <c r="C4" s="4" t="s">
        <v>9</v>
      </c>
      <c r="D4" s="4">
        <v>2.8136320472690185E-4</v>
      </c>
      <c r="E4">
        <v>6.154820103400978E-4</v>
      </c>
      <c r="F4">
        <v>1.7233496289522738E-3</v>
      </c>
    </row>
    <row r="5" spans="3:10" x14ac:dyDescent="0.25">
      <c r="C5" s="4" t="s">
        <v>10</v>
      </c>
      <c r="D5" s="4">
        <v>1.7585200295431366E-4</v>
      </c>
      <c r="E5">
        <v>3.8687440649949004E-4</v>
      </c>
      <c r="F5">
        <v>3.1653360531776458E-4</v>
      </c>
    </row>
    <row r="6" spans="3:10" x14ac:dyDescent="0.25">
      <c r="C6" s="4" t="s">
        <v>11</v>
      </c>
      <c r="D6" s="4">
        <v>1.7585200295431366E-5</v>
      </c>
      <c r="E6">
        <v>7.0340801181725462E-5</v>
      </c>
      <c r="F6">
        <v>2.3528997995287165E-2</v>
      </c>
    </row>
    <row r="7" spans="3:10" x14ac:dyDescent="0.25">
      <c r="C7" s="4" t="s">
        <v>12</v>
      </c>
      <c r="D7" s="4">
        <v>3.1653360531776458E-4</v>
      </c>
      <c r="E7">
        <v>3.6928920620405868E-4</v>
      </c>
      <c r="F7">
        <v>1.0375268174304506E-3</v>
      </c>
    </row>
    <row r="8" spans="3:10" x14ac:dyDescent="0.25">
      <c r="C8" s="4" t="s">
        <v>13</v>
      </c>
      <c r="D8" s="4">
        <v>4.3963000738578414E-4</v>
      </c>
      <c r="E8">
        <v>6.8582281152182326E-4</v>
      </c>
      <c r="F8">
        <v>3.8511588646994691E-3</v>
      </c>
    </row>
    <row r="9" spans="3:10" x14ac:dyDescent="0.25">
      <c r="C9" s="4" t="s">
        <v>14</v>
      </c>
      <c r="D9" s="4">
        <v>2.4619280413603912E-4</v>
      </c>
      <c r="E9">
        <v>3.5170400590862731E-4</v>
      </c>
      <c r="F9">
        <v>3.8687440649949004E-4</v>
      </c>
    </row>
    <row r="14" spans="3:10" x14ac:dyDescent="0.25">
      <c r="G14" s="13" t="s">
        <v>20</v>
      </c>
      <c r="H14" s="13" t="s">
        <v>21</v>
      </c>
      <c r="I14" s="13" t="s">
        <v>26</v>
      </c>
      <c r="J14" s="13" t="s">
        <v>17</v>
      </c>
    </row>
    <row r="15" spans="3:10" x14ac:dyDescent="0.25">
      <c r="F15" s="10" t="s">
        <v>33</v>
      </c>
      <c r="G15">
        <v>0.94623655913978499</v>
      </c>
      <c r="H15">
        <v>4.4823099106703242E-2</v>
      </c>
      <c r="I15">
        <v>5.3763440860215055E-2</v>
      </c>
      <c r="J15">
        <v>3.3424091747461575E-2</v>
      </c>
    </row>
    <row r="16" spans="3:10" x14ac:dyDescent="0.25">
      <c r="F16" s="9" t="s">
        <v>10</v>
      </c>
      <c r="G16">
        <v>0.88541666666666663</v>
      </c>
      <c r="H16">
        <v>3.1653360531776458E-4</v>
      </c>
      <c r="I16">
        <v>0.11458333333333333</v>
      </c>
      <c r="J16">
        <v>0.82548625473275417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2"/>
  <sheetViews>
    <sheetView workbookViewId="0">
      <selection activeCell="A7" sqref="A7"/>
    </sheetView>
  </sheetViews>
  <sheetFormatPr baseColWidth="10" defaultRowHeight="15" x14ac:dyDescent="0.25"/>
  <sheetData>
    <row r="6" spans="2:9" ht="15.75" thickBot="1" x14ac:dyDescent="0.3"/>
    <row r="7" spans="2:9" ht="15.75" thickBot="1" x14ac:dyDescent="0.3">
      <c r="B7" s="14" t="s">
        <v>4</v>
      </c>
      <c r="C7" s="14" t="s">
        <v>5</v>
      </c>
      <c r="D7" s="14" t="s">
        <v>6</v>
      </c>
      <c r="E7" s="14" t="s">
        <v>7</v>
      </c>
      <c r="F7" s="14" t="s">
        <v>1</v>
      </c>
      <c r="G7" s="14" t="s">
        <v>2</v>
      </c>
      <c r="H7" s="14" t="s">
        <v>3</v>
      </c>
      <c r="I7" s="15" t="s">
        <v>34</v>
      </c>
    </row>
    <row r="8" spans="2:9" ht="15.75" thickBot="1" x14ac:dyDescent="0.3">
      <c r="B8" s="16">
        <v>98</v>
      </c>
      <c r="C8" s="16">
        <v>56838</v>
      </c>
      <c r="D8" s="16">
        <v>10</v>
      </c>
      <c r="E8" s="16">
        <v>15</v>
      </c>
      <c r="F8" s="17">
        <v>0.86725664000000002</v>
      </c>
      <c r="G8" s="18">
        <v>0.90740741000000003</v>
      </c>
      <c r="H8" s="18">
        <v>0.93354035999999996</v>
      </c>
      <c r="I8" s="19">
        <v>1.7590800000000001E-4</v>
      </c>
    </row>
    <row r="10" spans="2:9" ht="15.75" thickBot="1" x14ac:dyDescent="0.3"/>
    <row r="11" spans="2:9" ht="15.75" thickBot="1" x14ac:dyDescent="0.3">
      <c r="B11" s="14" t="s">
        <v>20</v>
      </c>
      <c r="C11" s="14" t="s">
        <v>21</v>
      </c>
      <c r="D11" s="14" t="s">
        <v>22</v>
      </c>
      <c r="E11" s="14" t="s">
        <v>26</v>
      </c>
      <c r="F11" s="14" t="s">
        <v>24</v>
      </c>
      <c r="G11" s="14" t="s">
        <v>17</v>
      </c>
      <c r="H11" s="15" t="s">
        <v>23</v>
      </c>
    </row>
    <row r="12" spans="2:9" ht="15.75" thickBot="1" x14ac:dyDescent="0.3">
      <c r="B12" s="20">
        <v>0.86725660000000004</v>
      </c>
      <c r="C12" s="21">
        <v>1.7589999999999999E-4</v>
      </c>
      <c r="D12" s="22">
        <v>0.99982409999999999</v>
      </c>
      <c r="E12" s="23">
        <v>0.13274340000000001</v>
      </c>
      <c r="F12" s="22">
        <v>1.8994999999999999E-3</v>
      </c>
      <c r="G12" s="24">
        <v>0.9075744</v>
      </c>
      <c r="H12" s="25">
        <v>1.9911999999999998E-3</v>
      </c>
    </row>
    <row r="16" spans="2:9" x14ac:dyDescent="0.25">
      <c r="F16" s="33"/>
      <c r="G16" s="33"/>
      <c r="H16" s="33"/>
      <c r="I16" s="33"/>
    </row>
    <row r="17" spans="6:9" x14ac:dyDescent="0.25">
      <c r="F17" s="34"/>
      <c r="G17" s="34"/>
      <c r="H17" s="34"/>
      <c r="I17" s="34"/>
    </row>
    <row r="18" spans="6:9" x14ac:dyDescent="0.25">
      <c r="F18" s="33"/>
      <c r="G18" s="33"/>
      <c r="H18" s="33"/>
      <c r="I18" s="33"/>
    </row>
    <row r="19" spans="6:9" x14ac:dyDescent="0.25">
      <c r="F19" s="34"/>
      <c r="G19" s="34"/>
      <c r="H19" s="34"/>
      <c r="I19" s="34"/>
    </row>
    <row r="20" spans="6:9" x14ac:dyDescent="0.25">
      <c r="F20" s="33"/>
      <c r="G20" s="33"/>
      <c r="H20" s="33"/>
      <c r="I20" s="33"/>
    </row>
    <row r="21" spans="6:9" x14ac:dyDescent="0.25">
      <c r="F21" s="34"/>
      <c r="G21" s="34"/>
      <c r="H21" s="34"/>
      <c r="I21" s="34"/>
    </row>
    <row r="22" spans="6:9" x14ac:dyDescent="0.25">
      <c r="F22" s="33"/>
      <c r="G22" s="33"/>
      <c r="H22" s="33"/>
      <c r="I22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AS non echantillonnée</vt:lpstr>
      <vt:lpstr>AS sous-echantillonnée</vt:lpstr>
      <vt:lpstr>AS sur-echantillonnée</vt:lpstr>
      <vt:lpstr>AnS</vt:lpstr>
      <vt:lpstr>Graphes</vt:lpstr>
      <vt:lpstr>MP 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2018-07-07T22:30:23Z</dcterms:modified>
</cp:coreProperties>
</file>