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ikrompich/Git/UVG-8-Semestre/Administración-Financiera/Caso 1/"/>
    </mc:Choice>
  </mc:AlternateContent>
  <xr:revisionPtr revIDLastSave="0" documentId="13_ncr:1_{01B1E7C2-0A68-5D43-947B-90755E33D234}" xr6:coauthVersionLast="47" xr6:coauthVersionMax="47" xr10:uidLastSave="{00000000-0000-0000-0000-000000000000}"/>
  <bookViews>
    <workbookView xWindow="0" yWindow="0" windowWidth="38400" windowHeight="21600" xr2:uid="{E073E4A9-A8DC-EF48-887C-13EE6D217ACC}"/>
  </bookViews>
  <sheets>
    <sheet name="Estados financieros" sheetId="1" r:id="rId1"/>
    <sheet name="Ratios" sheetId="3" r:id="rId2"/>
    <sheet name="Analisis_vertica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G12" i="3" s="1"/>
  <c r="G3" i="3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18" i="3"/>
  <c r="G19" i="3"/>
  <c r="G2" i="3"/>
  <c r="E19" i="3"/>
  <c r="F19" i="3"/>
  <c r="E18" i="3"/>
  <c r="F18" i="3"/>
  <c r="E17" i="3"/>
  <c r="F17" i="3"/>
  <c r="F16" i="3"/>
  <c r="E16" i="3"/>
  <c r="F15" i="3"/>
  <c r="E15" i="3"/>
  <c r="F14" i="3"/>
  <c r="E14" i="3"/>
  <c r="F13" i="3"/>
  <c r="E13" i="3"/>
  <c r="E12" i="3"/>
  <c r="F12" i="3"/>
  <c r="E11" i="3"/>
  <c r="F11" i="3"/>
  <c r="D13" i="3"/>
  <c r="D14" i="3"/>
  <c r="D15" i="3"/>
  <c r="D16" i="3"/>
  <c r="D17" i="3"/>
  <c r="D18" i="3"/>
  <c r="D19" i="3"/>
  <c r="E10" i="3"/>
  <c r="F10" i="3"/>
  <c r="E9" i="3"/>
  <c r="F9" i="3"/>
  <c r="E8" i="3"/>
  <c r="F8" i="3"/>
  <c r="F7" i="3"/>
  <c r="E7" i="3"/>
  <c r="E6" i="3"/>
  <c r="F6" i="3"/>
  <c r="E5" i="3"/>
  <c r="F5" i="3"/>
  <c r="E4" i="3"/>
  <c r="F4" i="3"/>
  <c r="E3" i="3"/>
  <c r="F3" i="3"/>
  <c r="D11" i="3"/>
  <c r="D10" i="3"/>
  <c r="D9" i="3"/>
  <c r="D8" i="3"/>
  <c r="D7" i="3"/>
  <c r="D6" i="3"/>
  <c r="D5" i="3"/>
  <c r="D4" i="3"/>
  <c r="D3" i="3"/>
  <c r="E2" i="3"/>
  <c r="F2" i="3"/>
  <c r="D2" i="3"/>
  <c r="H4" i="1"/>
  <c r="I4" i="1"/>
  <c r="G4" i="1"/>
  <c r="H6" i="2"/>
  <c r="H7" i="2"/>
  <c r="H8" i="2"/>
  <c r="H9" i="2"/>
  <c r="H10" i="2"/>
  <c r="H11" i="2"/>
  <c r="H12" i="2"/>
  <c r="H5" i="2"/>
  <c r="G6" i="2"/>
  <c r="G5" i="2"/>
  <c r="G7" i="2"/>
  <c r="G8" i="2"/>
  <c r="G9" i="2"/>
  <c r="G10" i="2"/>
  <c r="G11" i="2"/>
  <c r="G12" i="2"/>
  <c r="F6" i="2"/>
  <c r="F7" i="2"/>
  <c r="F8" i="2"/>
  <c r="F9" i="2"/>
  <c r="F10" i="2"/>
  <c r="F11" i="2"/>
  <c r="F12" i="2"/>
  <c r="F5" i="2"/>
  <c r="G3" i="2"/>
  <c r="H3" i="2"/>
  <c r="F3" i="2"/>
  <c r="G2" i="2"/>
  <c r="H2" i="2"/>
  <c r="F2" i="2"/>
  <c r="H4" i="2"/>
  <c r="G4" i="2"/>
  <c r="F4" i="2"/>
  <c r="M15" i="1" l="1"/>
  <c r="N15" i="1"/>
  <c r="O15" i="1"/>
  <c r="O14" i="1"/>
  <c r="N14" i="1"/>
  <c r="M14" i="1"/>
  <c r="O21" i="1"/>
  <c r="N21" i="1"/>
  <c r="M21" i="1"/>
  <c r="O18" i="1"/>
  <c r="N18" i="1"/>
  <c r="N19" i="1" s="1"/>
  <c r="M18" i="1"/>
  <c r="M19" i="1" s="1"/>
  <c r="O17" i="1"/>
  <c r="N17" i="1"/>
  <c r="M17" i="1"/>
  <c r="M7" i="1"/>
  <c r="M10" i="1"/>
  <c r="O10" i="1"/>
  <c r="N10" i="1"/>
  <c r="O8" i="1"/>
  <c r="N8" i="1"/>
  <c r="O7" i="1"/>
  <c r="N7" i="1"/>
  <c r="M8" i="1"/>
  <c r="M4" i="1"/>
  <c r="N4" i="1"/>
  <c r="O4" i="1"/>
  <c r="N3" i="1"/>
  <c r="O3" i="1"/>
  <c r="M3" i="1"/>
  <c r="O19" i="1" l="1"/>
  <c r="M6" i="1"/>
  <c r="N6" i="1"/>
  <c r="N11" i="1" s="1"/>
  <c r="M11" i="1"/>
  <c r="O6" i="1"/>
  <c r="O11" i="1" s="1"/>
</calcChain>
</file>

<file path=xl/sharedStrings.xml><?xml version="1.0" encoding="utf-8"?>
<sst xmlns="http://schemas.openxmlformats.org/spreadsheetml/2006/main" count="98" uniqueCount="66">
  <si>
    <t>2012-13</t>
  </si>
  <si>
    <t>2013-14</t>
  </si>
  <si>
    <t>2014-15</t>
  </si>
  <si>
    <t>Sales Cash</t>
  </si>
  <si>
    <t>Credit</t>
  </si>
  <si>
    <t>Total sales</t>
  </si>
  <si>
    <t>Cost of goods sold</t>
  </si>
  <si>
    <t>Gross profit</t>
  </si>
  <si>
    <t>Operating expenses: General, administration, and selling expenses</t>
  </si>
  <si>
    <t>Depreciation</t>
  </si>
  <si>
    <t>Interest expenses (on borrowings)</t>
  </si>
  <si>
    <t>Profit before tax (PBT)</t>
  </si>
  <si>
    <t>Profit after tax (PAT)</t>
  </si>
  <si>
    <t>Tax 30%</t>
  </si>
  <si>
    <t>Assets</t>
  </si>
  <si>
    <t>Fixed assets (net of depreciation)</t>
  </si>
  <si>
    <t>Accounts receivable</t>
  </si>
  <si>
    <t>Inventories</t>
  </si>
  <si>
    <t>Total</t>
  </si>
  <si>
    <t>Equity &amp; Liabilities</t>
  </si>
  <si>
    <t>Equity share capital (shares of 10 each)</t>
  </si>
  <si>
    <t>Reserve &amp; surplus</t>
  </si>
  <si>
    <t>Long-term borrowings</t>
  </si>
  <si>
    <t>Current liabilities</t>
  </si>
  <si>
    <t xml:space="preserve">Current assets </t>
  </si>
  <si>
    <t>Cash and cash equivalents</t>
  </si>
  <si>
    <t xml:space="preserve">  + Depreciación + amortización</t>
  </si>
  <si>
    <t xml:space="preserve">  + Partidas no monetarias</t>
  </si>
  <si>
    <t>Operating Activities</t>
  </si>
  <si>
    <t xml:space="preserve">  + Ingreso neto = Utilidad Neta</t>
  </si>
  <si>
    <t>–</t>
  </si>
  <si>
    <t xml:space="preserve">  + Var en fondo de maniobra no en efectivo</t>
  </si>
  <si>
    <t xml:space="preserve">    + (Inc) dec en cuentas por cobrar</t>
  </si>
  <si>
    <t xml:space="preserve">    + (Aum) baja en inventarios</t>
  </si>
  <si>
    <t xml:space="preserve">    + (Aum) baja en cuentas por pagar</t>
  </si>
  <si>
    <t xml:space="preserve">    + Aum (baja) de otros</t>
  </si>
  <si>
    <t>Efectivo de actividades de inversión (manejo de activos)</t>
  </si>
  <si>
    <t>Efectivo de actividades de financiación</t>
  </si>
  <si>
    <t xml:space="preserve"> + Equity share capital (shares of 10 each)</t>
  </si>
  <si>
    <t xml:space="preserve"> +Long-term borrowings</t>
  </si>
  <si>
    <t>Efectivoj neto de actividades operacionales</t>
  </si>
  <si>
    <t>Efectivo neto de actividades de financiación</t>
  </si>
  <si>
    <t>Cambios netos en el efectivo</t>
  </si>
  <si>
    <t xml:space="preserve"> + Assets</t>
  </si>
  <si>
    <t>Efectivo neto de actividades de inversión</t>
  </si>
  <si>
    <t>Ratio</t>
  </si>
  <si>
    <t>Sector Average</t>
  </si>
  <si>
    <t>Current ratio</t>
  </si>
  <si>
    <t>Acid test ratio (quick ratio)</t>
  </si>
  <si>
    <t>Receivable tumover ratio</t>
  </si>
  <si>
    <t>Receivable days</t>
  </si>
  <si>
    <t>Inventory turnover ratio</t>
  </si>
  <si>
    <t>Inventory days</t>
  </si>
  <si>
    <t>Long-term debt to total debt</t>
  </si>
  <si>
    <t>Debt-to-equity ratio</t>
  </si>
  <si>
    <t>Gross profit ratio</t>
  </si>
  <si>
    <t>Net profit ratio</t>
  </si>
  <si>
    <t>Return on equity</t>
  </si>
  <si>
    <t>Return on total assets</t>
  </si>
  <si>
    <t>Total asset turnover ratio</t>
  </si>
  <si>
    <t>Fixed asset tumover ratio</t>
  </si>
  <si>
    <t>Current asset turnover ratio</t>
  </si>
  <si>
    <t>Interest coverage ratio (times interest earned</t>
  </si>
  <si>
    <t>Working capital turnover ratio</t>
  </si>
  <si>
    <t>Return on fixed assets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</si>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</sst>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1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4" fillId="2" borderId="1" xfId="1" applyFont="1"/>
    <xf numFmtId="0" fontId="0" fillId="3" borderId="0" xfId="0" applyFill="1"/>
    <xf numFmtId="0" fontId="5" fillId="2" borderId="1" xfId="1" applyFont="1"/>
    <xf numFmtId="0" fontId="6" fillId="0" borderId="0" xfId="0" applyFont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0" fontId="0" fillId="5" borderId="0" xfId="0" applyFill="1"/>
    <xf numFmtId="10" fontId="0" fillId="5" borderId="0" xfId="0" applyNumberFormat="1" applyFill="1"/>
  </cellXfs>
  <cellStyles count="2">
    <cellStyle name="fa_row_header_bold" xfId="1" xr:uid="{25DDD4F0-2631-7A41-9D32-BC20F5EB0797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3EB4-4F4C-6246-9C42-0A9899C3B3D0}">
  <dimension ref="A1:O21"/>
  <sheetViews>
    <sheetView tabSelected="1" topLeftCell="J1" zoomScale="116" workbookViewId="0">
      <selection activeCell="L13" sqref="L13"/>
    </sheetView>
  </sheetViews>
  <sheetFormatPr baseColWidth="10" defaultRowHeight="16" x14ac:dyDescent="0.2"/>
  <cols>
    <col min="1" max="1" width="57" bestFit="1" customWidth="1"/>
    <col min="2" max="4" width="7.83203125" bestFit="1" customWidth="1"/>
    <col min="5" max="5" width="5.6640625" bestFit="1" customWidth="1"/>
    <col min="6" max="6" width="35.33203125" bestFit="1" customWidth="1"/>
    <col min="7" max="9" width="8.33203125" bestFit="1" customWidth="1"/>
    <col min="10" max="11" width="6" bestFit="1" customWidth="1"/>
    <col min="12" max="12" width="44.6640625" bestFit="1" customWidth="1"/>
  </cols>
  <sheetData>
    <row r="1" spans="1:15" x14ac:dyDescent="0.2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M1" t="s">
        <v>0</v>
      </c>
      <c r="N1" t="s">
        <v>1</v>
      </c>
      <c r="O1" t="s">
        <v>2</v>
      </c>
    </row>
    <row r="2" spans="1:15" x14ac:dyDescent="0.2">
      <c r="A2" t="s">
        <v>3</v>
      </c>
      <c r="B2">
        <v>200</v>
      </c>
      <c r="C2">
        <v>480</v>
      </c>
      <c r="D2">
        <v>800</v>
      </c>
      <c r="F2" s="4" t="s">
        <v>14</v>
      </c>
      <c r="L2" s="7" t="s">
        <v>28</v>
      </c>
    </row>
    <row r="3" spans="1:15" x14ac:dyDescent="0.2">
      <c r="A3" t="s">
        <v>4</v>
      </c>
      <c r="B3" s="1">
        <v>1800</v>
      </c>
      <c r="C3" s="1">
        <v>4320</v>
      </c>
      <c r="D3" s="1">
        <v>7200</v>
      </c>
      <c r="F3" t="s">
        <v>15</v>
      </c>
      <c r="G3" s="1">
        <v>1900</v>
      </c>
      <c r="H3" s="1">
        <v>2500</v>
      </c>
      <c r="I3" s="1">
        <v>4700</v>
      </c>
      <c r="L3" t="s">
        <v>29</v>
      </c>
      <c r="M3">
        <f>B12</f>
        <v>364</v>
      </c>
      <c r="N3">
        <f t="shared" ref="N3:O3" si="0">C12</f>
        <v>672</v>
      </c>
      <c r="O3">
        <f t="shared" si="0"/>
        <v>840</v>
      </c>
    </row>
    <row r="4" spans="1:15" x14ac:dyDescent="0.2">
      <c r="A4" t="s">
        <v>5</v>
      </c>
      <c r="B4" s="1">
        <v>2000</v>
      </c>
      <c r="C4" s="1">
        <v>4800</v>
      </c>
      <c r="D4" s="1">
        <v>8000</v>
      </c>
      <c r="F4" t="s">
        <v>24</v>
      </c>
      <c r="G4">
        <f>G5+G6+G7</f>
        <v>660</v>
      </c>
      <c r="H4">
        <f t="shared" ref="H4:I4" si="1">H5+H6+H7</f>
        <v>3100</v>
      </c>
      <c r="I4">
        <f t="shared" si="1"/>
        <v>4456</v>
      </c>
      <c r="L4" t="s">
        <v>26</v>
      </c>
      <c r="M4">
        <f>B8</f>
        <v>100</v>
      </c>
      <c r="N4">
        <f t="shared" ref="N4:O4" si="2">C8</f>
        <v>400</v>
      </c>
      <c r="O4">
        <f t="shared" si="2"/>
        <v>660</v>
      </c>
    </row>
    <row r="5" spans="1:15" x14ac:dyDescent="0.2">
      <c r="A5" t="s">
        <v>6</v>
      </c>
      <c r="B5" s="1">
        <v>1240</v>
      </c>
      <c r="C5" s="1">
        <v>2832</v>
      </c>
      <c r="D5" s="1">
        <v>4800</v>
      </c>
      <c r="F5" t="s">
        <v>25</v>
      </c>
      <c r="G5">
        <v>40</v>
      </c>
      <c r="H5">
        <v>100</v>
      </c>
      <c r="I5">
        <v>106</v>
      </c>
      <c r="L5" t="s">
        <v>27</v>
      </c>
      <c r="M5" t="s">
        <v>30</v>
      </c>
      <c r="N5" t="s">
        <v>30</v>
      </c>
      <c r="O5" t="s">
        <v>30</v>
      </c>
    </row>
    <row r="6" spans="1:15" x14ac:dyDescent="0.2">
      <c r="A6" t="s">
        <v>7</v>
      </c>
      <c r="B6">
        <v>760</v>
      </c>
      <c r="C6" s="1">
        <v>1968</v>
      </c>
      <c r="D6" s="1">
        <v>3200</v>
      </c>
      <c r="F6" t="s">
        <v>16</v>
      </c>
      <c r="G6">
        <v>300</v>
      </c>
      <c r="H6" s="1">
        <v>1500</v>
      </c>
      <c r="I6" s="1">
        <v>2100</v>
      </c>
      <c r="L6" t="s">
        <v>31</v>
      </c>
      <c r="M6">
        <f>M7+M8+M10</f>
        <v>-360</v>
      </c>
      <c r="N6">
        <f t="shared" ref="N6:O6" si="3">N7+N8+N10</f>
        <v>-912</v>
      </c>
      <c r="O6">
        <f t="shared" si="3"/>
        <v>-298</v>
      </c>
    </row>
    <row r="7" spans="1:15" x14ac:dyDescent="0.2">
      <c r="A7" t="s">
        <v>8</v>
      </c>
      <c r="B7">
        <v>80</v>
      </c>
      <c r="C7">
        <v>450</v>
      </c>
      <c r="D7" s="1">
        <v>1000</v>
      </c>
      <c r="F7" t="s">
        <v>17</v>
      </c>
      <c r="G7">
        <v>320</v>
      </c>
      <c r="H7" s="1">
        <v>1500</v>
      </c>
      <c r="I7" s="1">
        <v>2250</v>
      </c>
      <c r="L7" s="6" t="s">
        <v>32</v>
      </c>
      <c r="M7">
        <f>-G6</f>
        <v>-300</v>
      </c>
      <c r="N7" s="1">
        <f>G6-H6</f>
        <v>-1200</v>
      </c>
      <c r="O7" s="1">
        <f>H6-I6</f>
        <v>-600</v>
      </c>
    </row>
    <row r="8" spans="1:15" x14ac:dyDescent="0.2">
      <c r="A8" t="s">
        <v>9</v>
      </c>
      <c r="B8">
        <v>100</v>
      </c>
      <c r="C8">
        <v>400</v>
      </c>
      <c r="D8">
        <v>660</v>
      </c>
      <c r="F8" s="3" t="s">
        <v>18</v>
      </c>
      <c r="G8" s="1">
        <v>2560</v>
      </c>
      <c r="H8" s="1">
        <v>5600</v>
      </c>
      <c r="I8" s="1">
        <v>9156</v>
      </c>
      <c r="L8" s="6" t="s">
        <v>33</v>
      </c>
      <c r="M8">
        <f>-G7</f>
        <v>-320</v>
      </c>
      <c r="N8" s="1">
        <f>G7-H7</f>
        <v>-1180</v>
      </c>
      <c r="O8" s="1">
        <f>H7-I7</f>
        <v>-750</v>
      </c>
    </row>
    <row r="9" spans="1:15" x14ac:dyDescent="0.2">
      <c r="A9" t="s">
        <v>10</v>
      </c>
      <c r="B9">
        <v>60</v>
      </c>
      <c r="C9">
        <v>158</v>
      </c>
      <c r="D9">
        <v>340</v>
      </c>
      <c r="F9" s="4" t="s">
        <v>19</v>
      </c>
      <c r="G9" s="1"/>
      <c r="L9" s="6" t="s">
        <v>34</v>
      </c>
      <c r="M9" t="s">
        <v>30</v>
      </c>
      <c r="N9" t="s">
        <v>30</v>
      </c>
      <c r="O9" t="s">
        <v>30</v>
      </c>
    </row>
    <row r="10" spans="1:15" x14ac:dyDescent="0.2">
      <c r="A10" t="s">
        <v>11</v>
      </c>
      <c r="B10">
        <v>520</v>
      </c>
      <c r="C10">
        <v>960</v>
      </c>
      <c r="D10" s="1">
        <v>1200</v>
      </c>
      <c r="F10" t="s">
        <v>20</v>
      </c>
      <c r="G10" s="1">
        <v>1200</v>
      </c>
      <c r="H10" s="1">
        <v>1600</v>
      </c>
      <c r="I10" s="1">
        <v>2000</v>
      </c>
      <c r="L10" s="6" t="s">
        <v>35</v>
      </c>
      <c r="M10">
        <f>G13</f>
        <v>260</v>
      </c>
      <c r="N10" s="1">
        <f>H13-G13</f>
        <v>1468</v>
      </c>
      <c r="O10" s="1">
        <f>I13-H13</f>
        <v>1052</v>
      </c>
    </row>
    <row r="11" spans="1:15" x14ac:dyDescent="0.2">
      <c r="A11" t="s">
        <v>13</v>
      </c>
      <c r="B11">
        <v>156</v>
      </c>
      <c r="C11">
        <v>288</v>
      </c>
      <c r="D11">
        <v>360</v>
      </c>
      <c r="F11" t="s">
        <v>21</v>
      </c>
      <c r="G11">
        <v>364</v>
      </c>
      <c r="H11" s="1">
        <v>1036</v>
      </c>
      <c r="I11" s="1">
        <v>1876</v>
      </c>
      <c r="L11" s="3" t="s">
        <v>40</v>
      </c>
      <c r="M11">
        <f>M6+M3+M4</f>
        <v>104</v>
      </c>
      <c r="N11">
        <f>N6+N3+N4</f>
        <v>160</v>
      </c>
      <c r="O11">
        <f>O6+O3+O4</f>
        <v>1202</v>
      </c>
    </row>
    <row r="12" spans="1:15" x14ac:dyDescent="0.2">
      <c r="A12" t="s">
        <v>12</v>
      </c>
      <c r="B12">
        <v>364</v>
      </c>
      <c r="C12">
        <v>672</v>
      </c>
      <c r="D12">
        <v>840</v>
      </c>
      <c r="F12" t="s">
        <v>22</v>
      </c>
      <c r="G12">
        <v>736</v>
      </c>
      <c r="H12" s="1">
        <v>1236</v>
      </c>
      <c r="I12" s="1">
        <v>2500</v>
      </c>
    </row>
    <row r="13" spans="1:15" x14ac:dyDescent="0.2">
      <c r="F13" t="s">
        <v>23</v>
      </c>
      <c r="G13">
        <v>260</v>
      </c>
      <c r="H13" s="1">
        <v>1728</v>
      </c>
      <c r="I13" s="1">
        <v>2780</v>
      </c>
      <c r="L13" s="7" t="s">
        <v>36</v>
      </c>
      <c r="M13" s="1"/>
      <c r="N13" s="1"/>
      <c r="O13" s="1"/>
    </row>
    <row r="14" spans="1:15" x14ac:dyDescent="0.2">
      <c r="F14" s="3" t="s">
        <v>18</v>
      </c>
      <c r="G14" s="1">
        <v>2560</v>
      </c>
      <c r="H14" s="1">
        <v>5600</v>
      </c>
      <c r="I14" s="1">
        <v>9156</v>
      </c>
      <c r="L14" t="s">
        <v>43</v>
      </c>
      <c r="M14" s="1">
        <f>G3</f>
        <v>1900</v>
      </c>
      <c r="N14" s="1">
        <f>H3-G3</f>
        <v>600</v>
      </c>
      <c r="O14" s="1">
        <f>I3-H3</f>
        <v>2200</v>
      </c>
    </row>
    <row r="15" spans="1:15" x14ac:dyDescent="0.2">
      <c r="L15" s="5" t="s">
        <v>44</v>
      </c>
      <c r="M15" s="1">
        <f>M14</f>
        <v>1900</v>
      </c>
      <c r="N15" s="1">
        <f t="shared" ref="N15:O15" si="4">N14</f>
        <v>600</v>
      </c>
      <c r="O15" s="1">
        <f t="shared" si="4"/>
        <v>2200</v>
      </c>
    </row>
    <row r="16" spans="1:15" x14ac:dyDescent="0.2">
      <c r="L16" s="8" t="s">
        <v>37</v>
      </c>
    </row>
    <row r="17" spans="12:15" x14ac:dyDescent="0.2">
      <c r="L17" t="s">
        <v>38</v>
      </c>
      <c r="M17" s="1">
        <f>G10</f>
        <v>1200</v>
      </c>
      <c r="N17" s="1">
        <f>H10-G10</f>
        <v>400</v>
      </c>
      <c r="O17" s="1">
        <f>I10-H10</f>
        <v>400</v>
      </c>
    </row>
    <row r="18" spans="12:15" x14ac:dyDescent="0.2">
      <c r="L18" t="s">
        <v>39</v>
      </c>
      <c r="M18">
        <f>G12</f>
        <v>736</v>
      </c>
      <c r="N18" s="1">
        <f>H12-G12</f>
        <v>500</v>
      </c>
      <c r="O18" s="1">
        <f>I12-H12</f>
        <v>1264</v>
      </c>
    </row>
    <row r="19" spans="12:15" x14ac:dyDescent="0.2">
      <c r="L19" s="4" t="s">
        <v>41</v>
      </c>
      <c r="M19" s="1">
        <f>M17+M18</f>
        <v>1936</v>
      </c>
      <c r="N19" s="1">
        <f t="shared" ref="N19:O19" si="5">N17+N18</f>
        <v>900</v>
      </c>
      <c r="O19" s="1">
        <f t="shared" si="5"/>
        <v>1664</v>
      </c>
    </row>
    <row r="21" spans="12:15" x14ac:dyDescent="0.2">
      <c r="L21" t="s">
        <v>42</v>
      </c>
      <c r="M21">
        <f>G5</f>
        <v>40</v>
      </c>
      <c r="N21">
        <f>H5-G5</f>
        <v>60</v>
      </c>
      <c r="O21">
        <f>I5-H5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2BCD-1C86-7249-961A-3B74E950BAAE}">
  <dimension ref="A1:G19"/>
  <sheetViews>
    <sheetView zoomScale="122" workbookViewId="0">
      <selection activeCell="D2" sqref="D2"/>
    </sheetView>
  </sheetViews>
  <sheetFormatPr baseColWidth="10" defaultRowHeight="16" x14ac:dyDescent="0.2"/>
  <cols>
    <col min="1" max="1" width="39.33203125" bestFit="1" customWidth="1"/>
    <col min="2" max="2" width="13.5" bestFit="1" customWidth="1"/>
  </cols>
  <sheetData>
    <row r="1" spans="1:7" x14ac:dyDescent="0.2">
      <c r="A1" t="s">
        <v>45</v>
      </c>
      <c r="B1" t="s">
        <v>46</v>
      </c>
      <c r="D1" s="3" t="s">
        <v>0</v>
      </c>
      <c r="E1" s="3" t="s">
        <v>1</v>
      </c>
      <c r="F1" s="3" t="s">
        <v>2</v>
      </c>
      <c r="G1" s="3" t="s">
        <v>65</v>
      </c>
    </row>
    <row r="2" spans="1:7" x14ac:dyDescent="0.2">
      <c r="A2" t="s">
        <v>47</v>
      </c>
      <c r="B2">
        <v>2.2999999999999998</v>
      </c>
      <c r="D2">
        <f>'Estados financieros'!G4/'Estados financieros'!G13</f>
        <v>2.5384615384615383</v>
      </c>
      <c r="E2">
        <f>'Estados financieros'!H4/'Estados financieros'!H13</f>
        <v>1.7939814814814814</v>
      </c>
      <c r="F2">
        <f>'Estados financieros'!I4/'Estados financieros'!I13</f>
        <v>1.6028776978417265</v>
      </c>
      <c r="G2" s="10">
        <f>AVERAGE(D2:F2)</f>
        <v>1.9784402392615821</v>
      </c>
    </row>
    <row r="3" spans="1:7" x14ac:dyDescent="0.2">
      <c r="A3" t="s">
        <v>48</v>
      </c>
      <c r="B3">
        <v>2.2000000000000002</v>
      </c>
      <c r="D3">
        <f>('Estados financieros'!G4-'Estados financieros'!G7)/'Estados financieros'!G13</f>
        <v>1.3076923076923077</v>
      </c>
      <c r="E3">
        <f>('Estados financieros'!H4-'Estados financieros'!H7)/'Estados financieros'!H13</f>
        <v>0.92592592592592593</v>
      </c>
      <c r="F3">
        <f>('Estados financieros'!I4-'Estados financieros'!I7)/'Estados financieros'!I13</f>
        <v>0.79352517985611515</v>
      </c>
      <c r="G3" s="10">
        <f t="shared" ref="G3:G19" si="0">AVERAGE(D3:F3)</f>
        <v>1.0090478044914495</v>
      </c>
    </row>
    <row r="4" spans="1:7" x14ac:dyDescent="0.2">
      <c r="A4" t="s">
        <v>49</v>
      </c>
      <c r="B4">
        <v>7</v>
      </c>
      <c r="D4" s="1">
        <f>'Estados financieros'!B3/'Estados financieros'!G6</f>
        <v>6</v>
      </c>
      <c r="E4" s="1">
        <f>'Estados financieros'!C3/'Estados financieros'!H6</f>
        <v>2.88</v>
      </c>
      <c r="F4" s="1">
        <f>'Estados financieros'!D3/'Estados financieros'!I6</f>
        <v>3.4285714285714284</v>
      </c>
      <c r="G4" s="12">
        <f t="shared" si="0"/>
        <v>4.1028571428571423</v>
      </c>
    </row>
    <row r="5" spans="1:7" x14ac:dyDescent="0.2">
      <c r="A5" t="s">
        <v>50</v>
      </c>
      <c r="B5">
        <v>52</v>
      </c>
      <c r="D5">
        <f>'Estados financieros'!G6/'Estados financieros'!B3*365</f>
        <v>60.833333333333329</v>
      </c>
      <c r="E5">
        <f>'Estados financieros'!H6/'Estados financieros'!C3*365</f>
        <v>126.7361111111111</v>
      </c>
      <c r="F5">
        <f>'Estados financieros'!I6/'Estados financieros'!D3*365</f>
        <v>106.45833333333334</v>
      </c>
      <c r="G5" s="12">
        <f t="shared" si="0"/>
        <v>98.009259259259252</v>
      </c>
    </row>
    <row r="6" spans="1:7" x14ac:dyDescent="0.2">
      <c r="A6" t="s">
        <v>51</v>
      </c>
      <c r="B6">
        <v>4.8499999999999996</v>
      </c>
      <c r="D6">
        <f>'Estados financieros'!B5/'Estados financieros'!G7</f>
        <v>3.875</v>
      </c>
      <c r="E6">
        <f>'Estados financieros'!C5/'Estados financieros'!H7</f>
        <v>1.8879999999999999</v>
      </c>
      <c r="F6">
        <f>'Estados financieros'!D5/'Estados financieros'!I7</f>
        <v>2.1333333333333333</v>
      </c>
      <c r="G6" s="12">
        <f t="shared" si="0"/>
        <v>2.6321111111111111</v>
      </c>
    </row>
    <row r="7" spans="1:7" x14ac:dyDescent="0.2">
      <c r="A7" t="s">
        <v>52</v>
      </c>
      <c r="B7">
        <v>75</v>
      </c>
      <c r="D7">
        <f>'Estados financieros'!G7/'Estados financieros'!B5*365</f>
        <v>94.193548387096769</v>
      </c>
      <c r="E7">
        <f>'Estados financieros'!H7/'Estados financieros'!C5*365</f>
        <v>193.32627118644069</v>
      </c>
      <c r="F7">
        <f>'Estados financieros'!I7/'Estados financieros'!D5*365</f>
        <v>171.09375</v>
      </c>
      <c r="G7" s="12">
        <f t="shared" si="0"/>
        <v>152.87118985784582</v>
      </c>
    </row>
    <row r="8" spans="1:7" x14ac:dyDescent="0.2">
      <c r="A8" t="s">
        <v>53</v>
      </c>
      <c r="B8" s="2">
        <v>0.24</v>
      </c>
      <c r="D8" s="9">
        <f>'Estados financieros'!G12/'Estados financieros'!G14</f>
        <v>0.28749999999999998</v>
      </c>
      <c r="E8" s="9">
        <f>'Estados financieros'!H12/'Estados financieros'!H14</f>
        <v>0.22071428571428572</v>
      </c>
      <c r="F8" s="9">
        <f>'Estados financieros'!I12/'Estados financieros'!I14</f>
        <v>0.27304499781564001</v>
      </c>
      <c r="G8" s="13">
        <f t="shared" si="0"/>
        <v>0.2604197611766419</v>
      </c>
    </row>
    <row r="9" spans="1:7" x14ac:dyDescent="0.2">
      <c r="A9" t="s">
        <v>54</v>
      </c>
      <c r="B9" s="2">
        <v>0.35</v>
      </c>
      <c r="D9" s="9">
        <f>'Estados financieros'!G10/'Estados financieros'!G14</f>
        <v>0.46875</v>
      </c>
      <c r="E9" s="9">
        <f>'Estados financieros'!H10/'Estados financieros'!H14</f>
        <v>0.2857142857142857</v>
      </c>
      <c r="F9" s="9">
        <f>'Estados financieros'!I10/'Estados financieros'!I14</f>
        <v>0.218435998252512</v>
      </c>
      <c r="G9" s="13">
        <f t="shared" si="0"/>
        <v>0.32430009465559922</v>
      </c>
    </row>
    <row r="10" spans="1:7" x14ac:dyDescent="0.2">
      <c r="A10" t="s">
        <v>55</v>
      </c>
      <c r="B10" s="2">
        <v>0.4</v>
      </c>
      <c r="D10" s="9">
        <f>'Estados financieros'!B6/'Estados financieros'!B4</f>
        <v>0.38</v>
      </c>
      <c r="E10" s="9">
        <f>'Estados financieros'!C6/'Estados financieros'!C4</f>
        <v>0.41</v>
      </c>
      <c r="F10" s="9">
        <f>'Estados financieros'!D6/'Estados financieros'!D4</f>
        <v>0.4</v>
      </c>
      <c r="G10" s="11">
        <f t="shared" si="0"/>
        <v>0.39666666666666667</v>
      </c>
    </row>
    <row r="11" spans="1:7" x14ac:dyDescent="0.2">
      <c r="A11" t="s">
        <v>56</v>
      </c>
      <c r="B11" s="2">
        <v>0.18</v>
      </c>
      <c r="D11" s="9">
        <f>'Estados financieros'!B12/'Estados financieros'!B4</f>
        <v>0.182</v>
      </c>
      <c r="E11" s="9">
        <f>'Estados financieros'!C12/'Estados financieros'!C4</f>
        <v>0.14000000000000001</v>
      </c>
      <c r="F11" s="9">
        <f>'Estados financieros'!D12/'Estados financieros'!D4</f>
        <v>0.105</v>
      </c>
      <c r="G11" s="13">
        <f t="shared" si="0"/>
        <v>0.14233333333333334</v>
      </c>
    </row>
    <row r="12" spans="1:7" x14ac:dyDescent="0.2">
      <c r="A12" t="s">
        <v>57</v>
      </c>
      <c r="B12" s="2">
        <v>0.22</v>
      </c>
      <c r="D12" s="9">
        <f>'Estados financieros'!B12/'Estados financieros'!G10</f>
        <v>0.30333333333333334</v>
      </c>
      <c r="E12" s="9">
        <f>'Estados financieros'!C12/'Estados financieros'!H10</f>
        <v>0.42</v>
      </c>
      <c r="F12" s="9">
        <f>'Estados financieros'!D12/'Estados financieros'!I10</f>
        <v>0.42</v>
      </c>
      <c r="G12" s="11">
        <f t="shared" si="0"/>
        <v>0.38111111111111112</v>
      </c>
    </row>
    <row r="13" spans="1:7" x14ac:dyDescent="0.2">
      <c r="A13" t="s">
        <v>58</v>
      </c>
      <c r="B13" s="2">
        <v>0.1</v>
      </c>
      <c r="D13" s="9">
        <f>'Estados financieros'!B10/'Estados financieros'!G8</f>
        <v>0.203125</v>
      </c>
      <c r="E13" s="9">
        <f>'Estados financieros'!C10/'Estados financieros'!H8</f>
        <v>0.17142857142857143</v>
      </c>
      <c r="F13" s="9">
        <f>'Estados financieros'!D10/'Estados financieros'!I8</f>
        <v>0.13106159895150721</v>
      </c>
      <c r="G13" s="11">
        <f t="shared" si="0"/>
        <v>0.16853839012669289</v>
      </c>
    </row>
    <row r="14" spans="1:7" x14ac:dyDescent="0.2">
      <c r="A14" t="s">
        <v>59</v>
      </c>
      <c r="B14">
        <v>1.1000000000000001</v>
      </c>
      <c r="D14">
        <f>'Estados financieros'!B4/'Estados financieros'!G8</f>
        <v>0.78125</v>
      </c>
      <c r="E14">
        <f>'Estados financieros'!C4/'Estados financieros'!H8</f>
        <v>0.8571428571428571</v>
      </c>
      <c r="F14">
        <f>'Estados financieros'!D4/'Estados financieros'!I8</f>
        <v>0.87374399301004801</v>
      </c>
      <c r="G14" s="12">
        <f t="shared" si="0"/>
        <v>0.83737895005096841</v>
      </c>
    </row>
    <row r="15" spans="1:7" x14ac:dyDescent="0.2">
      <c r="A15" t="s">
        <v>60</v>
      </c>
      <c r="B15">
        <v>2</v>
      </c>
      <c r="D15">
        <f>'Estados financieros'!B4/'Estados financieros'!G3</f>
        <v>1.0526315789473684</v>
      </c>
      <c r="E15">
        <f>'Estados financieros'!C4/'Estados financieros'!H3</f>
        <v>1.92</v>
      </c>
      <c r="F15">
        <f>'Estados financieros'!D4/'Estados financieros'!I3</f>
        <v>1.7021276595744681</v>
      </c>
      <c r="G15" s="12">
        <f t="shared" si="0"/>
        <v>1.5582530795072786</v>
      </c>
    </row>
    <row r="16" spans="1:7" x14ac:dyDescent="0.2">
      <c r="A16" t="s">
        <v>61</v>
      </c>
      <c r="B16">
        <v>3</v>
      </c>
      <c r="D16">
        <f>'Estados financieros'!B4/'Estados financieros'!G4</f>
        <v>3.0303030303030303</v>
      </c>
      <c r="E16">
        <f>'Estados financieros'!C4/'Estados financieros'!H4</f>
        <v>1.5483870967741935</v>
      </c>
      <c r="F16">
        <f>'Estados financieros'!D4/'Estados financieros'!I4</f>
        <v>1.7953321364452424</v>
      </c>
      <c r="G16" s="12">
        <f t="shared" si="0"/>
        <v>2.1246740878408219</v>
      </c>
    </row>
    <row r="17" spans="1:7" x14ac:dyDescent="0.2">
      <c r="A17" t="s">
        <v>62</v>
      </c>
      <c r="B17">
        <v>10</v>
      </c>
      <c r="D17">
        <f>'Estados financieros'!B10/'Estados financieros'!B9</f>
        <v>8.6666666666666661</v>
      </c>
      <c r="E17">
        <f>'Estados financieros'!C10/'Estados financieros'!C9</f>
        <v>6.075949367088608</v>
      </c>
      <c r="F17">
        <f>'Estados financieros'!D10/'Estados financieros'!D9</f>
        <v>3.5294117647058822</v>
      </c>
      <c r="G17" s="12">
        <f t="shared" si="0"/>
        <v>6.0906759328203854</v>
      </c>
    </row>
    <row r="18" spans="1:7" x14ac:dyDescent="0.2">
      <c r="A18" t="s">
        <v>63</v>
      </c>
      <c r="B18">
        <v>8</v>
      </c>
      <c r="D18">
        <f>'Estados financieros'!B4/('Estados financieros'!G4-'Estados financieros'!G13)</f>
        <v>5</v>
      </c>
      <c r="E18">
        <f>'Estados financieros'!C4/('Estados financieros'!H4-'Estados financieros'!H13)</f>
        <v>3.4985422740524781</v>
      </c>
      <c r="F18">
        <f>'Estados financieros'!D4/('Estados financieros'!I4-'Estados financieros'!I13)</f>
        <v>4.7732696897374698</v>
      </c>
      <c r="G18" s="12">
        <f t="shared" si="0"/>
        <v>4.423937321263316</v>
      </c>
    </row>
    <row r="19" spans="1:7" x14ac:dyDescent="0.2">
      <c r="A19" t="s">
        <v>64</v>
      </c>
      <c r="B19" s="2">
        <v>0.24</v>
      </c>
      <c r="D19" s="9">
        <f>'Estados financieros'!B12/'Estados financieros'!G3</f>
        <v>0.19157894736842104</v>
      </c>
      <c r="E19" s="9">
        <f>'Estados financieros'!C12/'Estados financieros'!H3</f>
        <v>0.26879999999999998</v>
      </c>
      <c r="F19" s="9">
        <f>'Estados financieros'!D12/'Estados financieros'!I3</f>
        <v>0.17872340425531916</v>
      </c>
      <c r="G19" s="13">
        <f t="shared" si="0"/>
        <v>0.2130341172079134</v>
      </c>
    </row>
  </sheetData>
  <conditionalFormatting sqref="G2">
    <cfRule type="cellIs" dxfId="0" priority="1" operator="greaterThan">
      <formula>$B$2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D748-B539-B241-B4B0-97390A2F34A8}">
  <dimension ref="A1:H12"/>
  <sheetViews>
    <sheetView zoomScale="88" workbookViewId="0">
      <selection activeCell="A12" sqref="A12:XFD12"/>
    </sheetView>
  </sheetViews>
  <sheetFormatPr baseColWidth="10" defaultRowHeight="16" x14ac:dyDescent="0.2"/>
  <cols>
    <col min="1" max="1" width="57" bestFit="1" customWidth="1"/>
    <col min="6" max="6" width="10.83203125" style="9"/>
    <col min="7" max="7" width="11.1640625" style="9" bestFit="1" customWidth="1"/>
    <col min="8" max="8" width="10.83203125" style="9"/>
  </cols>
  <sheetData>
    <row r="1" spans="1:8" x14ac:dyDescent="0.2">
      <c r="B1" t="s">
        <v>0</v>
      </c>
      <c r="C1" t="s">
        <v>1</v>
      </c>
      <c r="D1" t="s">
        <v>2</v>
      </c>
      <c r="F1" s="9" t="s">
        <v>0</v>
      </c>
      <c r="G1" s="9" t="s">
        <v>1</v>
      </c>
      <c r="H1" s="9" t="s">
        <v>2</v>
      </c>
    </row>
    <row r="2" spans="1:8" x14ac:dyDescent="0.2">
      <c r="A2" t="s">
        <v>3</v>
      </c>
      <c r="B2">
        <v>200</v>
      </c>
      <c r="C2">
        <v>480</v>
      </c>
      <c r="D2">
        <v>800</v>
      </c>
      <c r="F2" s="9">
        <f>B2/B4</f>
        <v>0.1</v>
      </c>
      <c r="G2" s="9">
        <f t="shared" ref="G2:H2" si="0">C2/C4</f>
        <v>0.1</v>
      </c>
      <c r="H2" s="9">
        <f t="shared" si="0"/>
        <v>0.1</v>
      </c>
    </row>
    <row r="3" spans="1:8" x14ac:dyDescent="0.2">
      <c r="A3" t="s">
        <v>4</v>
      </c>
      <c r="B3">
        <v>1800</v>
      </c>
      <c r="C3">
        <v>4320</v>
      </c>
      <c r="D3">
        <v>7200</v>
      </c>
      <c r="F3" s="9">
        <f>B3/B4</f>
        <v>0.9</v>
      </c>
      <c r="G3" s="9">
        <f t="shared" ref="G3:H3" si="1">C3/C4</f>
        <v>0.9</v>
      </c>
      <c r="H3" s="9">
        <f t="shared" si="1"/>
        <v>0.9</v>
      </c>
    </row>
    <row r="4" spans="1:8" x14ac:dyDescent="0.2">
      <c r="A4" t="s">
        <v>5</v>
      </c>
      <c r="B4">
        <v>2000</v>
      </c>
      <c r="C4">
        <v>4800</v>
      </c>
      <c r="D4">
        <v>8000</v>
      </c>
      <c r="F4" s="9">
        <f>B4/B4</f>
        <v>1</v>
      </c>
      <c r="G4" s="9">
        <f>C4/C4</f>
        <v>1</v>
      </c>
      <c r="H4" s="9">
        <f>D4/D4</f>
        <v>1</v>
      </c>
    </row>
    <row r="5" spans="1:8" x14ac:dyDescent="0.2">
      <c r="A5" t="s">
        <v>6</v>
      </c>
      <c r="B5">
        <v>1240</v>
      </c>
      <c r="C5">
        <v>2832</v>
      </c>
      <c r="D5">
        <v>4800</v>
      </c>
      <c r="F5" s="9">
        <f>B5/$B$4</f>
        <v>0.62</v>
      </c>
      <c r="G5" s="9">
        <f>C5/$C$4</f>
        <v>0.59</v>
      </c>
      <c r="H5" s="9">
        <f>D5/$D$4</f>
        <v>0.6</v>
      </c>
    </row>
    <row r="6" spans="1:8" x14ac:dyDescent="0.2">
      <c r="A6" t="s">
        <v>7</v>
      </c>
      <c r="B6">
        <v>760</v>
      </c>
      <c r="C6">
        <v>1968</v>
      </c>
      <c r="D6">
        <v>3200</v>
      </c>
      <c r="F6" s="9">
        <f t="shared" ref="F6:F12" si="2">B6/$B$4</f>
        <v>0.38</v>
      </c>
      <c r="G6" s="9">
        <f>C6/$C$4</f>
        <v>0.41</v>
      </c>
      <c r="H6" s="9">
        <f t="shared" ref="H6:H12" si="3">D6/$D$4</f>
        <v>0.4</v>
      </c>
    </row>
    <row r="7" spans="1:8" x14ac:dyDescent="0.2">
      <c r="A7" t="s">
        <v>8</v>
      </c>
      <c r="B7">
        <v>80</v>
      </c>
      <c r="C7">
        <v>450</v>
      </c>
      <c r="D7">
        <v>1000</v>
      </c>
      <c r="F7" s="9">
        <f t="shared" si="2"/>
        <v>0.04</v>
      </c>
      <c r="G7" s="9">
        <f t="shared" ref="G6:G12" si="4">C7/$C$4</f>
        <v>9.375E-2</v>
      </c>
      <c r="H7" s="9">
        <f t="shared" si="3"/>
        <v>0.125</v>
      </c>
    </row>
    <row r="8" spans="1:8" x14ac:dyDescent="0.2">
      <c r="A8" t="s">
        <v>9</v>
      </c>
      <c r="B8">
        <v>100</v>
      </c>
      <c r="C8">
        <v>400</v>
      </c>
      <c r="D8">
        <v>660</v>
      </c>
      <c r="F8" s="9">
        <f t="shared" si="2"/>
        <v>0.05</v>
      </c>
      <c r="G8" s="9">
        <f t="shared" si="4"/>
        <v>8.3333333333333329E-2</v>
      </c>
      <c r="H8" s="9">
        <f t="shared" si="3"/>
        <v>8.2500000000000004E-2</v>
      </c>
    </row>
    <row r="9" spans="1:8" x14ac:dyDescent="0.2">
      <c r="A9" t="s">
        <v>10</v>
      </c>
      <c r="B9">
        <v>60</v>
      </c>
      <c r="C9">
        <v>158</v>
      </c>
      <c r="D9">
        <v>340</v>
      </c>
      <c r="F9" s="9">
        <f t="shared" si="2"/>
        <v>0.03</v>
      </c>
      <c r="G9" s="9">
        <f t="shared" si="4"/>
        <v>3.2916666666666664E-2</v>
      </c>
      <c r="H9" s="9">
        <f t="shared" si="3"/>
        <v>4.2500000000000003E-2</v>
      </c>
    </row>
    <row r="10" spans="1:8" x14ac:dyDescent="0.2">
      <c r="A10" t="s">
        <v>11</v>
      </c>
      <c r="B10">
        <v>520</v>
      </c>
      <c r="C10">
        <v>960</v>
      </c>
      <c r="D10">
        <v>1200</v>
      </c>
      <c r="F10" s="9">
        <f t="shared" si="2"/>
        <v>0.26</v>
      </c>
      <c r="G10" s="9">
        <f t="shared" si="4"/>
        <v>0.2</v>
      </c>
      <c r="H10" s="9">
        <f t="shared" si="3"/>
        <v>0.15</v>
      </c>
    </row>
    <row r="11" spans="1:8" x14ac:dyDescent="0.2">
      <c r="A11" t="s">
        <v>13</v>
      </c>
      <c r="B11">
        <v>156</v>
      </c>
      <c r="C11">
        <v>288</v>
      </c>
      <c r="D11">
        <v>360</v>
      </c>
      <c r="F11" s="9">
        <f t="shared" si="2"/>
        <v>7.8E-2</v>
      </c>
      <c r="G11" s="9">
        <f t="shared" si="4"/>
        <v>0.06</v>
      </c>
      <c r="H11" s="9">
        <f t="shared" si="3"/>
        <v>4.4999999999999998E-2</v>
      </c>
    </row>
    <row r="12" spans="1:8" x14ac:dyDescent="0.2">
      <c r="A12" t="s">
        <v>12</v>
      </c>
      <c r="B12">
        <v>364</v>
      </c>
      <c r="C12">
        <v>672</v>
      </c>
      <c r="D12">
        <v>840</v>
      </c>
      <c r="F12" s="9">
        <f t="shared" si="2"/>
        <v>0.182</v>
      </c>
      <c r="G12" s="9">
        <f t="shared" si="4"/>
        <v>0.14000000000000001</v>
      </c>
      <c r="H12" s="9">
        <f t="shared" si="3"/>
        <v>0.105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0CCF14-4339-0446-8D02-74D5944D0C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Analisis_vertical!F2:H2</xm:f>
              <xm:sqref>I2</xm:sqref>
            </x14:sparkline>
            <x14:sparkline>
              <xm:f>Analisis_vertical!F3:H3</xm:f>
              <xm:sqref>I3</xm:sqref>
            </x14:sparkline>
            <x14:sparkline>
              <xm:f>Analisis_vertical!F4:H4</xm:f>
              <xm:sqref>I4</xm:sqref>
            </x14:sparkline>
            <x14:sparkline>
              <xm:f>Analisis_vertical!F5:H5</xm:f>
              <xm:sqref>I5</xm:sqref>
            </x14:sparkline>
            <x14:sparkline>
              <xm:f>Analisis_vertical!F6:H6</xm:f>
              <xm:sqref>I6</xm:sqref>
            </x14:sparkline>
            <x14:sparkline>
              <xm:f>Analisis_vertical!F7:H7</xm:f>
              <xm:sqref>I7</xm:sqref>
            </x14:sparkline>
            <x14:sparkline>
              <xm:f>Analisis_vertical!F8:H8</xm:f>
              <xm:sqref>I8</xm:sqref>
            </x14:sparkline>
            <x14:sparkline>
              <xm:f>Analisis_vertical!F9:H9</xm:f>
              <xm:sqref>I9</xm:sqref>
            </x14:sparkline>
            <x14:sparkline>
              <xm:f>Analisis_vertical!F10:H10</xm:f>
              <xm:sqref>I10</xm:sqref>
            </x14:sparkline>
            <x14:sparkline>
              <xm:f>Analisis_vertical!F11:H11</xm:f>
              <xm:sqref>I11</xm:sqref>
            </x14:sparkline>
            <x14:sparkline>
              <xm:f>Analisis_vertical!F12:H12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Estados financieros</vt:lpstr>
      <vt:lpstr>Ratios</vt:lpstr>
      <vt:lpstr>Analisis_vertical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ROMPICH COTZOJAY, RUDIK ROBERTO</dc:creator>
  <cp:lastModifiedBy>ROMPICH COTZOJAY, RUDIK ROBERTO</cp:lastModifiedBy>
  <dcterms:created xsi:type="dcterms:W3CDTF">2022-09-02T05:14:12Z</dcterms:created>
  <dcterms:modified xsi:type="dcterms:W3CDTF">2022-09-02T20:52:28Z</dcterms:modified>
</cp:coreProperties>
</file>