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C45B35D-3056-4096-96C7-AE5422ABD258}" xr6:coauthVersionLast="47" xr6:coauthVersionMax="47" xr10:uidLastSave="{00000000-0000-0000-0000-000000000000}"/>
  <bookViews>
    <workbookView xWindow="-108" yWindow="-108" windowWidth="23256" windowHeight="12456" xr2:uid="{2714C8ED-7719-42DC-8A6B-86B8CB182B3A}"/>
  </bookViews>
  <sheets>
    <sheet name="SL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'SL2'!$P$18</definedName>
    <definedName name="BD">"BD"</definedName>
    <definedName name="C." localSheetId="0">'SL2'!$P$17</definedName>
    <definedName name="F." localSheetId="0">'SL2'!$P$16</definedName>
    <definedName name="GCS" localSheetId="0">'SL2'!$O$12</definedName>
    <definedName name="GTH" localSheetId="0">'SL2'!$O$11</definedName>
    <definedName name="H" localSheetId="0">'SL2'!$E$12</definedName>
    <definedName name="h.1" localSheetId="0">'SL2'!$C$14</definedName>
    <definedName name="h.10" localSheetId="0">'SL2'!$E$18</definedName>
    <definedName name="h.2" localSheetId="0">'SL2'!$C$15</definedName>
    <definedName name="h.3" localSheetId="0">'SL2'!$C$16</definedName>
    <definedName name="h.4" localSheetId="0">'SL2'!$C$17</definedName>
    <definedName name="h.5" localSheetId="0">'SL2'!$C$18</definedName>
    <definedName name="h.6" localSheetId="0">'SL2'!$E$14</definedName>
    <definedName name="h.7" localSheetId="0">'SL2'!$E$15</definedName>
    <definedName name="h.8" localSheetId="0">'SL2'!$E$16</definedName>
    <definedName name="h.9" localSheetId="0">'SL2'!$E$17</definedName>
    <definedName name="HS" localSheetId="0">'SL2'!$H$12</definedName>
    <definedName name="HS.1" localSheetId="0">'SL2'!$L$14</definedName>
    <definedName name="HS.2" localSheetId="0">'SL2'!$L$15</definedName>
    <definedName name="HS.3" localSheetId="0">'SL2'!$L$16</definedName>
    <definedName name="HS.4" localSheetId="0">'SL2'!$L$17</definedName>
    <definedName name="HS.5" localSheetId="0">'SL2'!$L$18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'SL2'!$1:$61</definedName>
    <definedName name="Q" localSheetId="0">'SL2'!$I$11</definedName>
    <definedName name="R." localSheetId="0">'SL2'!$C$62</definedName>
    <definedName name="st" hidden="1">[6]Gra_Ord_In_2000!$BA$12:$BA$1655</definedName>
    <definedName name="W" localSheetId="0">'SL2'!$E$11</definedName>
    <definedName name="w.1" localSheetId="0">'SL2'!$H$14</definedName>
    <definedName name="w.10" localSheetId="0">'SL2'!$J$18</definedName>
    <definedName name="w.2" localSheetId="0">'SL2'!$H$15</definedName>
    <definedName name="w.3" localSheetId="0">'SL2'!$H$16</definedName>
    <definedName name="w.4" localSheetId="0">'SL2'!$H$17</definedName>
    <definedName name="w.5" localSheetId="0">'SL2'!$H$18</definedName>
    <definedName name="w.6" localSheetId="0">'SL2'!$J$14</definedName>
    <definedName name="w.7" localSheetId="0">'SL2'!$J$15</definedName>
    <definedName name="w.8" localSheetId="0">'SL2'!$J$16</definedName>
    <definedName name="w.9" localSheetId="0">'SL2'!$J$17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'SL2'!$L$12</definedName>
    <definedName name="WS.1" localSheetId="0">'SL2'!$N$14</definedName>
    <definedName name="WS.2" localSheetId="0">'SL2'!$N$15</definedName>
    <definedName name="WS.3" localSheetId="0">'SL2'!$N$16</definedName>
    <definedName name="WS.4" localSheetId="0">'SL2'!$N$17</definedName>
    <definedName name="WS.5" localSheetId="0">'SL2'!$N$18</definedName>
    <definedName name="Z_8BD11290_77B3_4D27_9040_BB9D2A7264B2_.wvu.PrintArea" localSheetId="0" hidden="1">'SL2'!$1:$61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V39" i="1"/>
  <c r="BN39" i="1"/>
  <c r="BU38" i="1"/>
  <c r="BV38" i="1" s="1"/>
  <c r="BQ38" i="1"/>
  <c r="BN38" i="1"/>
  <c r="BV37" i="1"/>
  <c r="BN37" i="1"/>
  <c r="BV36" i="1"/>
  <c r="BN36" i="1"/>
  <c r="BV35" i="1"/>
  <c r="BN35" i="1"/>
  <c r="BV34" i="1"/>
  <c r="BN34" i="1"/>
  <c r="BE27" i="1"/>
  <c r="BF27" i="1" s="1"/>
  <c r="AR26" i="1"/>
  <c r="AL28" i="1"/>
  <c r="AP28" i="1"/>
  <c r="AU28" i="1"/>
  <c r="AV28" i="1"/>
  <c r="AL29" i="1"/>
  <c r="AP29" i="1"/>
  <c r="AU29" i="1"/>
  <c r="AV29" i="1"/>
  <c r="AL30" i="1"/>
  <c r="AP30" i="1"/>
  <c r="AU30" i="1"/>
  <c r="AV30" i="1"/>
  <c r="AL31" i="1"/>
  <c r="AP31" i="1"/>
  <c r="AU31" i="1"/>
  <c r="AV31" i="1"/>
  <c r="AL32" i="1"/>
  <c r="AP32" i="1"/>
  <c r="AU32" i="1"/>
  <c r="AV32" i="1"/>
  <c r="AL33" i="1"/>
  <c r="AP33" i="1"/>
  <c r="AU33" i="1"/>
  <c r="AV33" i="1"/>
  <c r="AL22" i="1"/>
  <c r="AN22" i="1"/>
  <c r="AP22" i="1"/>
  <c r="AU22" i="1"/>
  <c r="AV22" i="1" s="1"/>
  <c r="AL23" i="1"/>
  <c r="AN23" i="1"/>
  <c r="AP23" i="1"/>
  <c r="AU23" i="1"/>
  <c r="AV23" i="1" s="1"/>
  <c r="AL24" i="1"/>
  <c r="AN24" i="1"/>
  <c r="AP24" i="1"/>
  <c r="AU24" i="1"/>
  <c r="AV24" i="1" s="1"/>
  <c r="AL25" i="1"/>
  <c r="AN25" i="1"/>
  <c r="AP25" i="1"/>
  <c r="AU25" i="1"/>
  <c r="AV25" i="1" s="1"/>
  <c r="AL26" i="1"/>
  <c r="AN26" i="1"/>
  <c r="AP26" i="1"/>
  <c r="AU26" i="1"/>
  <c r="AV26" i="1" s="1"/>
  <c r="AL27" i="1"/>
  <c r="AN27" i="1"/>
  <c r="AP27" i="1"/>
  <c r="AR27" i="1"/>
  <c r="AU27" i="1"/>
  <c r="AV27" i="1" s="1"/>
  <c r="BV41" i="1"/>
  <c r="BV60" i="1"/>
  <c r="BN60" i="1"/>
  <c r="BF60" i="1"/>
  <c r="AX60" i="1"/>
  <c r="BV59" i="1"/>
  <c r="BN59" i="1"/>
  <c r="BF59" i="1"/>
  <c r="AX59" i="1"/>
  <c r="BV58" i="1"/>
  <c r="BN58" i="1"/>
  <c r="BF58" i="1"/>
  <c r="AX58" i="1"/>
  <c r="BV57" i="1"/>
  <c r="BN57" i="1"/>
  <c r="BF57" i="1"/>
  <c r="AX57" i="1"/>
  <c r="BV56" i="1"/>
  <c r="BN56" i="1"/>
  <c r="BF56" i="1"/>
  <c r="AX56" i="1"/>
  <c r="BV55" i="1"/>
  <c r="BN55" i="1"/>
  <c r="BF55" i="1"/>
  <c r="AX55" i="1"/>
  <c r="BV54" i="1"/>
  <c r="BN54" i="1"/>
  <c r="BF54" i="1"/>
  <c r="AX54" i="1"/>
  <c r="BV53" i="1"/>
  <c r="BN53" i="1"/>
  <c r="BF53" i="1"/>
  <c r="AX53" i="1"/>
  <c r="BV52" i="1"/>
  <c r="BN52" i="1"/>
  <c r="BF52" i="1"/>
  <c r="AX52" i="1"/>
  <c r="BV51" i="1"/>
  <c r="BN51" i="1"/>
  <c r="BF51" i="1"/>
  <c r="AX51" i="1"/>
  <c r="BV50" i="1"/>
  <c r="BN50" i="1"/>
  <c r="BF50" i="1"/>
  <c r="AX50" i="1"/>
  <c r="BV49" i="1"/>
  <c r="BN49" i="1"/>
  <c r="BF49" i="1"/>
  <c r="AX49" i="1"/>
  <c r="BV48" i="1"/>
  <c r="BN48" i="1"/>
  <c r="BF48" i="1"/>
  <c r="AX48" i="1"/>
  <c r="BV47" i="1"/>
  <c r="BN47" i="1"/>
  <c r="BF47" i="1"/>
  <c r="AX47" i="1"/>
  <c r="AV47" i="1"/>
  <c r="AU47" i="1"/>
  <c r="AP47" i="1"/>
  <c r="AL47" i="1"/>
  <c r="AF47" i="1"/>
  <c r="AE47" i="1"/>
  <c r="Z47" i="1"/>
  <c r="V47" i="1"/>
  <c r="BV46" i="1"/>
  <c r="BN46" i="1"/>
  <c r="BF46" i="1"/>
  <c r="AX46" i="1"/>
  <c r="AV46" i="1"/>
  <c r="AU46" i="1"/>
  <c r="AP46" i="1"/>
  <c r="AL46" i="1"/>
  <c r="AF46" i="1"/>
  <c r="AE46" i="1"/>
  <c r="Z46" i="1"/>
  <c r="V46" i="1"/>
  <c r="BV45" i="1"/>
  <c r="BN45" i="1"/>
  <c r="BF45" i="1"/>
  <c r="AX45" i="1"/>
  <c r="AV45" i="1"/>
  <c r="AU45" i="1"/>
  <c r="AP45" i="1"/>
  <c r="AL45" i="1"/>
  <c r="AF45" i="1"/>
  <c r="AE45" i="1"/>
  <c r="Z45" i="1"/>
  <c r="V45" i="1"/>
  <c r="BV44" i="1"/>
  <c r="BN44" i="1"/>
  <c r="BF44" i="1"/>
  <c r="AX44" i="1"/>
  <c r="AV44" i="1"/>
  <c r="AU44" i="1"/>
  <c r="AP44" i="1"/>
  <c r="AL44" i="1"/>
  <c r="AF44" i="1"/>
  <c r="AE44" i="1"/>
  <c r="Z44" i="1"/>
  <c r="V44" i="1"/>
  <c r="BV43" i="1"/>
  <c r="BN43" i="1"/>
  <c r="BF43" i="1"/>
  <c r="AX43" i="1"/>
  <c r="AV43" i="1"/>
  <c r="AU43" i="1"/>
  <c r="AP43" i="1"/>
  <c r="AL43" i="1"/>
  <c r="AF43" i="1"/>
  <c r="AE43" i="1"/>
  <c r="Z43" i="1"/>
  <c r="V43" i="1"/>
  <c r="BV42" i="1"/>
  <c r="BN42" i="1"/>
  <c r="BF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N41" i="1"/>
  <c r="BF41" i="1"/>
  <c r="AX41" i="1"/>
  <c r="AV41" i="1"/>
  <c r="AU41" i="1"/>
  <c r="AP41" i="1"/>
  <c r="AL41" i="1"/>
  <c r="AF41" i="1"/>
  <c r="AE41" i="1"/>
  <c r="Z41" i="1"/>
  <c r="V41" i="1"/>
  <c r="BF40" i="1"/>
  <c r="AX40" i="1"/>
  <c r="AV40" i="1"/>
  <c r="AU40" i="1"/>
  <c r="AP40" i="1"/>
  <c r="AL40" i="1"/>
  <c r="AF40" i="1"/>
  <c r="AE40" i="1"/>
  <c r="Z40" i="1"/>
  <c r="V40" i="1"/>
  <c r="BF39" i="1"/>
  <c r="AX39" i="1"/>
  <c r="AV39" i="1"/>
  <c r="AU39" i="1"/>
  <c r="AP39" i="1"/>
  <c r="AL39" i="1"/>
  <c r="AF39" i="1"/>
  <c r="AE39" i="1"/>
  <c r="Z39" i="1"/>
  <c r="V39" i="1"/>
  <c r="BF38" i="1"/>
  <c r="AX38" i="1"/>
  <c r="AV38" i="1"/>
  <c r="AU38" i="1"/>
  <c r="AP38" i="1"/>
  <c r="AL38" i="1"/>
  <c r="AF38" i="1"/>
  <c r="AE38" i="1"/>
  <c r="Z38" i="1"/>
  <c r="V38" i="1"/>
  <c r="BF37" i="1"/>
  <c r="AX37" i="1"/>
  <c r="AV37" i="1"/>
  <c r="AU37" i="1"/>
  <c r="AP37" i="1"/>
  <c r="AL37" i="1"/>
  <c r="AF37" i="1"/>
  <c r="AE37" i="1"/>
  <c r="Z37" i="1"/>
  <c r="V37" i="1"/>
  <c r="BF36" i="1"/>
  <c r="AX36" i="1"/>
  <c r="AV36" i="1"/>
  <c r="AU36" i="1"/>
  <c r="AP36" i="1"/>
  <c r="AL36" i="1"/>
  <c r="AF36" i="1"/>
  <c r="AE36" i="1"/>
  <c r="Z36" i="1"/>
  <c r="V36" i="1"/>
  <c r="BF35" i="1"/>
  <c r="AX35" i="1"/>
  <c r="AV35" i="1"/>
  <c r="AU35" i="1"/>
  <c r="AP35" i="1"/>
  <c r="AL35" i="1"/>
  <c r="AF35" i="1"/>
  <c r="AE35" i="1"/>
  <c r="Z35" i="1"/>
  <c r="V35" i="1"/>
  <c r="BF34" i="1"/>
  <c r="AX34" i="1"/>
  <c r="AV34" i="1"/>
  <c r="AU34" i="1"/>
  <c r="AP34" i="1"/>
  <c r="AL34" i="1"/>
  <c r="AF34" i="1"/>
  <c r="AE34" i="1"/>
  <c r="Z34" i="1"/>
  <c r="V34" i="1"/>
  <c r="BV33" i="1"/>
  <c r="BN33" i="1"/>
  <c r="BF33" i="1"/>
  <c r="AX33" i="1"/>
  <c r="AF33" i="1"/>
  <c r="AE33" i="1"/>
  <c r="Z33" i="1"/>
  <c r="V33" i="1"/>
  <c r="BN32" i="1"/>
  <c r="BF32" i="1"/>
  <c r="AX32" i="1"/>
  <c r="AF32" i="1"/>
  <c r="AE32" i="1"/>
  <c r="Z32" i="1"/>
  <c r="V32" i="1"/>
  <c r="BU31" i="1"/>
  <c r="BV31" i="1" s="1"/>
  <c r="BN31" i="1"/>
  <c r="BF31" i="1"/>
  <c r="AX31" i="1"/>
  <c r="AF31" i="1"/>
  <c r="AE31" i="1"/>
  <c r="Z31" i="1"/>
  <c r="V31" i="1"/>
  <c r="BN30" i="1"/>
  <c r="BF30" i="1"/>
  <c r="AX30" i="1"/>
  <c r="AF30" i="1"/>
  <c r="AE30" i="1"/>
  <c r="Z30" i="1"/>
  <c r="V30" i="1"/>
  <c r="BU29" i="1"/>
  <c r="BV29" i="1" s="1"/>
  <c r="BN29" i="1"/>
  <c r="BF29" i="1"/>
  <c r="AX29" i="1"/>
  <c r="AF29" i="1"/>
  <c r="AE29" i="1"/>
  <c r="Z29" i="1"/>
  <c r="V29" i="1"/>
  <c r="BV28" i="1"/>
  <c r="BN28" i="1"/>
  <c r="BF28" i="1"/>
  <c r="AX28" i="1"/>
  <c r="AF28" i="1"/>
  <c r="AE28" i="1"/>
  <c r="Z28" i="1"/>
  <c r="V28" i="1"/>
  <c r="BV27" i="1"/>
  <c r="BN27" i="1"/>
  <c r="AX27" i="1"/>
  <c r="AE27" i="1"/>
  <c r="Z27" i="1"/>
  <c r="X27" i="1"/>
  <c r="V27" i="1"/>
  <c r="BV26" i="1"/>
  <c r="BN26" i="1"/>
  <c r="BF26" i="1"/>
  <c r="AX26" i="1"/>
  <c r="AF26" i="1"/>
  <c r="AE26" i="1"/>
  <c r="Z26" i="1"/>
  <c r="X26" i="1"/>
  <c r="V26" i="1"/>
  <c r="BV25" i="1"/>
  <c r="BN25" i="1"/>
  <c r="BF25" i="1"/>
  <c r="AX25" i="1"/>
  <c r="AF25" i="1"/>
  <c r="AE25" i="1"/>
  <c r="Z25" i="1"/>
  <c r="X25" i="1"/>
  <c r="V25" i="1"/>
  <c r="BV24" i="1"/>
  <c r="BN24" i="1"/>
  <c r="BF24" i="1"/>
  <c r="AX24" i="1"/>
  <c r="AE24" i="1"/>
  <c r="Z24" i="1"/>
  <c r="AF24" i="1" s="1"/>
  <c r="X24" i="1"/>
  <c r="V24" i="1"/>
  <c r="BV23" i="1"/>
  <c r="BN23" i="1"/>
  <c r="BF23" i="1"/>
  <c r="AX23" i="1"/>
  <c r="AE23" i="1"/>
  <c r="Z23" i="1"/>
  <c r="AF23" i="1" s="1"/>
  <c r="X23" i="1"/>
  <c r="V23" i="1"/>
  <c r="BV22" i="1"/>
  <c r="BN22" i="1"/>
  <c r="BF22" i="1"/>
  <c r="AX22" i="1"/>
  <c r="AE22" i="1"/>
  <c r="Z22" i="1"/>
  <c r="AF22" i="1" s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Q10" i="1"/>
  <c r="BK10" i="1"/>
  <c r="BA10" i="1"/>
  <c r="AU10" i="1"/>
  <c r="AE10" i="1"/>
  <c r="M10" i="1"/>
  <c r="K10" i="1"/>
  <c r="BG10" i="1" s="1"/>
  <c r="CA9" i="1"/>
  <c r="BK9" i="1"/>
  <c r="BA9" i="1"/>
  <c r="AU9" i="1"/>
  <c r="AQ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Q3" i="1"/>
  <c r="BA3" i="1"/>
  <c r="U3" i="1"/>
  <c r="E3" i="1"/>
  <c r="AK3" i="1" s="1"/>
  <c r="AV2" i="1"/>
  <c r="BL2" i="1" s="1"/>
  <c r="CB2" i="1" s="1"/>
  <c r="AF2" i="1"/>
  <c r="AF27" i="1" l="1"/>
  <c r="AF48" i="1" s="1"/>
  <c r="AU4" i="1"/>
  <c r="BK4" i="1"/>
  <c r="BG9" i="1"/>
  <c r="BU32" i="1"/>
  <c r="BV32" i="1" s="1"/>
  <c r="AQ10" i="1"/>
  <c r="AA10" i="1"/>
  <c r="BW10" i="1"/>
  <c r="AE4" i="1"/>
  <c r="AA9" i="1"/>
  <c r="AT11" i="1"/>
  <c r="BV30" i="1"/>
  <c r="AV48" i="1"/>
  <c r="BX14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847F104B-AE17-4EC8-AB50-C9F1D5B3BA7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8320BA9-6F9B-43FB-B1B5-5E87F133BAC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22620226-D337-47AC-9B01-569231E0B2D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<sst xmlns="http://schemas.openxmlformats.org/spreadsheetml/2006/main" count="548" uniqueCount="175">
  <si>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</si>
  <si>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</si>
  <si>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</si>
  <si>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</si>
  <si>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</si>
  <si>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</si>
  <si>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</si>
  <si>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</si>
  <si>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</si>
  <si>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</si>
  <si>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</si>
  <si>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</si>
  <si>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</si>
  <si>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</si>
  <si>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</si>
  <si>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</si>
  <si>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</si>
  <si>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</si>
  <si>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</si>
  <si>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</si>
  <si>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</si>
  <si>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U9H-11001</t>
  </si>
  <si>
    <t>Unit Code</t>
  </si>
  <si>
    <r>
      <t xml:space="preserve">H </t>
    </r>
    <r>
      <rPr>
        <sz val="10"/>
        <rFont val="Arial"/>
        <family val="2"/>
      </rPr>
      <t>item</t>
    </r>
  </si>
  <si>
    <t>U9H-10001</t>
  </si>
  <si>
    <t>52H2-A/C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</si>
  <si>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</si>
  <si>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</si>
  <si>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</si>
  <si>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</si>
  <si>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</si>
  <si>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</si>
  <si>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</si>
  <si>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</si>
  <si>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</si>
  <si>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</si>
  <si>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</si>
  <si>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</si>
  <si>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</si>
  <si>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</si>
  <si>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</si>
  <si>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</si>
  <si>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</si>
  <si>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</si>
  <si>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</si>
  <si>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</si>
  <si>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</si>
  <si>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</si>
  <si>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</si>
  <si>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</si>
  <si>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</si>
  <si>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</si>
  <si>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</si>
  <si>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</si>
  <si>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</si>
  <si>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</si>
  <si>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</si>
  <si>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</si>
  <si>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</si>
  <si>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</si>
  <si>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</si>
  <si>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</si>
  <si>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</si>
  <si>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</si>
  <si>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</si>
  <si>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</si>
  <si>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</si>
  <si>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</si>
  <si>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</si>
  <si>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</si>
  <si>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</si>
  <si>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</si>
  <si>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</si>
  <si>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</si>
  <si>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</si>
  <si>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</si>
  <si>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</si>
  <si>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</si>
  <si>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</si>
  <si>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</si>
  <si>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</si>
  <si>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</si>
  <si>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</si>
  <si>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</si>
  <si>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9K-20852</t>
  </si>
  <si>
    <t>5K-11484Y</t>
  </si>
  <si>
    <t>FOR INTERLOCKING STILE</t>
  </si>
  <si>
    <t>SILL</t>
  </si>
  <si>
    <t>9K-87106</t>
  </si>
  <si>
    <t>INSIDE TOP RAIL</t>
  </si>
  <si>
    <t>9K-20853</t>
  </si>
  <si>
    <t>5K-12066</t>
  </si>
  <si>
    <t>JAMB(L)</t>
  </si>
  <si>
    <t>9K-87107</t>
  </si>
  <si>
    <t>BOTTOM RAIL</t>
  </si>
  <si>
    <t>9K-87111</t>
  </si>
  <si>
    <t>9K-11109</t>
  </si>
  <si>
    <t>JAMB(R)</t>
  </si>
  <si>
    <t>STILE</t>
  </si>
  <si>
    <t>9K-87139</t>
  </si>
  <si>
    <t>BM-4025G</t>
  </si>
  <si>
    <t>FOR ASS</t>
  </si>
  <si>
    <t>S</t>
  </si>
  <si>
    <t>5K-12950</t>
  </si>
  <si>
    <t>FOR BOTTOM RAIL</t>
  </si>
  <si>
    <t>ATTACHMENT</t>
  </si>
  <si>
    <t>9K-87109</t>
  </si>
  <si>
    <t>INTERLOCKING STILE(O)</t>
  </si>
  <si>
    <t>9K-86981</t>
  </si>
  <si>
    <t>9K-10840</t>
  </si>
  <si>
    <t>9K-30232</t>
  </si>
  <si>
    <t>FOR STILE</t>
  </si>
  <si>
    <t>9K-87110</t>
  </si>
  <si>
    <t>INTERLOCKING STILE(I)</t>
  </si>
  <si>
    <t>9K-30171</t>
  </si>
  <si>
    <t>9K-30195</t>
  </si>
  <si>
    <t>9K-30233</t>
  </si>
  <si>
    <t>9K-30186</t>
  </si>
  <si>
    <t>M</t>
  </si>
  <si>
    <t>FOR STILE-L&amp;R</t>
  </si>
  <si>
    <t>2K-26921</t>
  </si>
  <si>
    <t>FOR TOP,BOTTOM RAIL</t>
  </si>
  <si>
    <t>9K-20762</t>
  </si>
  <si>
    <t>9K-20682</t>
  </si>
  <si>
    <t>9K-30246</t>
  </si>
  <si>
    <t>FOR INTERLOCK STILE</t>
  </si>
  <si>
    <t>MS-4005</t>
  </si>
  <si>
    <t>FOR CRESCENT CATCH</t>
  </si>
  <si>
    <t>EF-4020D7</t>
  </si>
  <si>
    <t>FOR CRESCENT</t>
  </si>
  <si>
    <t>9K-11395</t>
  </si>
  <si>
    <t>9K-30192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</si>
  <si>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</si>
  <si>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</si>
  <si>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</si>
  <si>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</si>
  <si>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</si>
  <si>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</si>
  <si>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</si>
  <si>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</si>
  <si>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</si>
  <si>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</si>
  <si>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</si>
  <si>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</si>
  <si>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</si>
  <si>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</si>
  <si>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</si>
  <si>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</si>
  <si>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</si>
  <si>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</si>
  <si>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</si>
  <si>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</si>
  <si>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</si>
  <si>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</si>
  <si>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</si>
  <si>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</si>
  <si>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</si>
  <si>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</si>
  <si>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</si>
  <si>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</si>
  <si>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</si>
  <si>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</si>
  <si>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</si>
  <si>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</si>
  <si>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</si>
  <si>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</si>
  <si>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</si>
  <si>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</si>
  <si>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</si>
  <si>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YK</t>
  </si>
  <si>
    <t>YS</t>
  </si>
  <si>
    <t>DG</t>
  </si>
  <si>
    <t/>
  </si>
  <si>
    <t>YW</t>
  </si>
  <si>
    <t>9K-30241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</si>
</sst>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1CD9C6BE-BB92-415D-8B7E-05C026FFAADB}"/>
    <cellStyle name="Normal" xfId="0" builtinId="0"/>
    <cellStyle name="Normal 2" xfId="1" xr:uid="{064FD15E-1013-4F0B-828B-266B3C532C2B}"/>
    <cellStyle name="Normal 5" xfId="3" xr:uid="{698CEF24-3CEB-4E6F-83E6-DE6292CAC5B3}"/>
    <cellStyle name="Normal_COBA 2" xfId="4" xr:uid="{F014F952-46B8-40F8-97E4-D41CB08B6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492FE3A-D7C6-48B4-A989-F841FA486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94CAF2CF-CC1D-426F-8D57-A68874886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019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503465</xdr:colOff>
      <xdr:row>2</xdr:row>
      <xdr:rowOff>6804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D0D36DFA-9791-4D3F-9F64-CA31F9D3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14345" y="104775"/>
          <a:ext cx="158360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462642</xdr:colOff>
      <xdr:row>2</xdr:row>
      <xdr:rowOff>6804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61D7FD94-1929-4FAB-9461-3A1290356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24825" y="104775"/>
          <a:ext cx="1588497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C40EE6C9-C83B-40E4-8345-CF8645146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9438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23729171-5492-4C45-B1BD-40E41F48B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B96AA940-A122-412A-BD5B-ED4F0EAF2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983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419576</xdr:colOff>
      <xdr:row>40</xdr:row>
      <xdr:rowOff>47660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3B09BC8-CAD8-411A-9BBB-1EAAA0857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540" y="4107180"/>
          <a:ext cx="3208496" cy="346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8033-33BF-4B76-9F84-51B394049830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X42" sqref="BX42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8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.332031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6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10937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8.66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45511.449790393519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45511.449790393519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45511.449790393519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45511.449790393519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45511.449790393519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52H2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52H2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52H2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52H2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5">
        <f>W</f>
        <v>2500</v>
      </c>
      <c r="L9" s="33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52H2</v>
      </c>
      <c r="V9" s="36"/>
      <c r="W9" s="55"/>
      <c r="X9" s="62"/>
      <c r="Y9" s="62"/>
      <c r="Z9" s="63" t="s">
        <v>20</v>
      </c>
      <c r="AA9" s="335">
        <f>$K$9</f>
        <v>2500</v>
      </c>
      <c r="AB9" s="336"/>
      <c r="AC9" s="65"/>
      <c r="AD9" s="61"/>
      <c r="AE9" s="59" t="str">
        <f>IF($O$9&gt;0,$O$9,"")</f>
        <v>U9H-11001</v>
      </c>
      <c r="AF9" s="60"/>
      <c r="AG9" s="3"/>
      <c r="AH9" s="53" t="s">
        <v>19</v>
      </c>
      <c r="AI9" s="36"/>
      <c r="AJ9" s="37"/>
      <c r="AK9" s="54" t="str">
        <f>IF($E$9&gt;0,$E$9,"")</f>
        <v>52H2</v>
      </c>
      <c r="AL9" s="36"/>
      <c r="AM9" s="55"/>
      <c r="AN9" s="62"/>
      <c r="AO9" s="62"/>
      <c r="AP9" s="63" t="s">
        <v>20</v>
      </c>
      <c r="AQ9" s="335">
        <f>$K$9</f>
        <v>2500</v>
      </c>
      <c r="AR9" s="336"/>
      <c r="AS9" s="65"/>
      <c r="AT9" s="61"/>
      <c r="AU9" s="59" t="str">
        <f>IF($O$9&gt;0,$O$9,"")</f>
        <v>U9H-11001</v>
      </c>
      <c r="AV9" s="60"/>
      <c r="AW9" s="3"/>
      <c r="AX9" s="53" t="s">
        <v>19</v>
      </c>
      <c r="AY9" s="36"/>
      <c r="AZ9" s="37"/>
      <c r="BA9" s="54" t="str">
        <f>IF(E9&gt;0,E9,"")</f>
        <v>52H2</v>
      </c>
      <c r="BB9" s="36"/>
      <c r="BC9" s="55"/>
      <c r="BD9" s="62"/>
      <c r="BE9" s="62"/>
      <c r="BF9" s="63" t="s">
        <v>20</v>
      </c>
      <c r="BG9" s="335">
        <f>$K$9</f>
        <v>2500</v>
      </c>
      <c r="BH9" s="336"/>
      <c r="BI9" s="65"/>
      <c r="BJ9" s="61"/>
      <c r="BK9" s="59" t="str">
        <f>IF($O$9&gt;0,$O$9,"")</f>
        <v>U9H-11001</v>
      </c>
      <c r="BL9" s="60"/>
      <c r="BM9" s="3"/>
      <c r="BN9" s="53" t="s">
        <v>19</v>
      </c>
      <c r="BO9" s="36"/>
      <c r="BP9" s="37"/>
      <c r="BQ9" s="54" t="str">
        <f>IF(U9&gt;0,U9,"")</f>
        <v>52H2</v>
      </c>
      <c r="BR9" s="36"/>
      <c r="BS9" s="55"/>
      <c r="BT9" s="62"/>
      <c r="BU9" s="62"/>
      <c r="BV9" s="63" t="s">
        <v>20</v>
      </c>
      <c r="BW9" s="335">
        <f>$K$9</f>
        <v>2500</v>
      </c>
      <c r="BX9" s="336"/>
      <c r="BY9" s="65"/>
      <c r="BZ9" s="61"/>
      <c r="CA9" s="59" t="str">
        <f>IF($O$9&gt;0,$O$9,"")</f>
        <v>U9H-11001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5">
        <f>H</f>
        <v>1500</v>
      </c>
      <c r="L10" s="337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5">
        <f>$K$10</f>
        <v>1500</v>
      </c>
      <c r="AB10" s="336"/>
      <c r="AC10" s="65"/>
      <c r="AD10" s="61"/>
      <c r="AE10" s="59" t="str">
        <f>IF($O$10&gt;0,$O$10,"")</f>
        <v>U9H-10001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5">
        <f>$K$10</f>
        <v>1500</v>
      </c>
      <c r="AR10" s="336"/>
      <c r="AS10" s="65"/>
      <c r="AT10" s="61"/>
      <c r="AU10" s="59" t="str">
        <f>IF($O$10&gt;0,$O$10,"")</f>
        <v>U9H-10001</v>
      </c>
      <c r="AV10" s="60"/>
      <c r="AW10" s="3"/>
      <c r="AX10" s="53" t="s">
        <v>22</v>
      </c>
      <c r="AY10" s="36"/>
      <c r="AZ10" s="37"/>
      <c r="BA10" s="54" t="str">
        <f>IF($U$10&gt;0,$U$10,"")</f>
        <v>52H2</v>
      </c>
      <c r="BB10" s="36"/>
      <c r="BC10" s="55"/>
      <c r="BD10" s="62"/>
      <c r="BE10" s="62"/>
      <c r="BF10" s="66" t="s">
        <v>23</v>
      </c>
      <c r="BG10" s="335">
        <f>$K$10</f>
        <v>1500</v>
      </c>
      <c r="BH10" s="336"/>
      <c r="BI10" s="65"/>
      <c r="BJ10" s="61"/>
      <c r="BK10" s="59" t="str">
        <f>IF($O$10&gt;0,$O$10,"")</f>
        <v>U9H-10001</v>
      </c>
      <c r="BL10" s="60"/>
      <c r="BM10" s="3"/>
      <c r="BN10" s="53" t="s">
        <v>22</v>
      </c>
      <c r="BO10" s="36"/>
      <c r="BP10" s="37"/>
      <c r="BQ10" s="54" t="str">
        <f>IF($AK$10&gt;0,$AK$10,"")</f>
        <v>52H2-A/C</v>
      </c>
      <c r="BR10" s="36"/>
      <c r="BS10" s="55"/>
      <c r="BT10" s="62"/>
      <c r="BU10" s="62"/>
      <c r="BV10" s="66" t="s">
        <v>23</v>
      </c>
      <c r="BW10" s="335">
        <f>$K$10</f>
        <v>1500</v>
      </c>
      <c r="BX10" s="336"/>
      <c r="BY10" s="65"/>
      <c r="BZ10" s="61"/>
      <c r="CA10" s="59" t="str">
        <f>IF($O$10&gt;0,$O$10,"")</f>
        <v>U9H-10001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2500</v>
      </c>
      <c r="F11" s="24"/>
      <c r="G11" s="72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2500</v>
      </c>
      <c r="V11" s="24"/>
      <c r="W11" s="72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2500</v>
      </c>
      <c r="AL11" s="24"/>
      <c r="AM11" s="72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2500</v>
      </c>
      <c r="BB11" s="24"/>
      <c r="BC11" s="72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2500</v>
      </c>
      <c r="BR11" s="24"/>
      <c r="BS11" s="72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1500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1500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1500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1500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1500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1420</v>
      </c>
      <c r="M14" s="95" t="s">
        <v>38</v>
      </c>
      <c r="N14" s="97">
        <f>W-40</f>
        <v>2460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1420</v>
      </c>
      <c r="AC14" s="95" t="s">
        <v>38</v>
      </c>
      <c r="AD14" s="102">
        <f>IF($N$14&gt;0,$N$14,"")</f>
        <v>2460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1420</v>
      </c>
      <c r="AS14" s="95" t="s">
        <v>38</v>
      </c>
      <c r="AT14" s="102">
        <f>IF($N$14&gt;0,$N$14,"")</f>
        <v>2460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1420</v>
      </c>
      <c r="BI14" s="95" t="s">
        <v>38</v>
      </c>
      <c r="BJ14" s="102">
        <f>IF($N$14&gt;0,$N$14,"")</f>
        <v>2460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1420</v>
      </c>
      <c r="BY14" s="95" t="s">
        <v>38</v>
      </c>
      <c r="BZ14" s="102">
        <f>IF($N$14&gt;0,$N$14,"")</f>
        <v>2460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1</v>
      </c>
      <c r="X22" s="170">
        <f>W-21</f>
        <v>2479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1.7997539999999999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(WS.1/2)-60</f>
        <v>1170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0.30186000000000002</v>
      </c>
      <c r="AW22" s="4"/>
      <c r="AX22" s="198" t="str">
        <f t="shared" ref="AX22:AX60" si="7">IF(BA22&gt;"",VLOOKUP(BA22,PART_NAMA,3,FALSE),"")</f>
        <v>SEALER PAD</v>
      </c>
      <c r="AY22" s="199"/>
      <c r="AZ22" s="200"/>
      <c r="BA22" s="204" t="s">
        <v>84</v>
      </c>
      <c r="BB22" s="168"/>
      <c r="BC22" s="180"/>
      <c r="BD22" s="181" t="s">
        <v>169</v>
      </c>
      <c r="BE22" s="171">
        <v>1</v>
      </c>
      <c r="BF22" s="172">
        <f t="shared" ref="BF22:BF60" si="8">IF(BE22="","",Q*BE22)</f>
        <v>1</v>
      </c>
      <c r="BG22" s="183"/>
      <c r="BH22" s="184"/>
      <c r="BI22" s="185"/>
      <c r="BJ22" s="186"/>
      <c r="BK22" s="205"/>
      <c r="BL22" s="188"/>
      <c r="BM22" s="4"/>
      <c r="BN22" s="198" t="str">
        <f t="shared" ref="BN22:BN60" si="9">IF(BQ22&gt;"",VLOOKUP(BQ22,PART_NAMA,3,FALSE),"")</f>
        <v>CRESCENT</v>
      </c>
      <c r="BO22" s="199"/>
      <c r="BP22" s="200"/>
      <c r="BQ22" s="204" t="s">
        <v>85</v>
      </c>
      <c r="BR22" s="168"/>
      <c r="BS22" s="180"/>
      <c r="BT22" s="181" t="s">
        <v>173</v>
      </c>
      <c r="BU22" s="171">
        <v>1</v>
      </c>
      <c r="BV22" s="172">
        <f t="shared" ref="BV22:BV59" si="10">IF(BU22="","",Q*BU22)</f>
        <v>1</v>
      </c>
      <c r="BW22" s="183"/>
      <c r="BX22" s="184" t="s">
        <v>86</v>
      </c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87</v>
      </c>
      <c r="S23" s="199"/>
      <c r="T23" s="200"/>
      <c r="U23" s="167" t="s">
        <v>88</v>
      </c>
      <c r="V23" s="168" t="str">
        <f t="shared" si="0"/>
        <v>-</v>
      </c>
      <c r="W23" s="201">
        <v>1</v>
      </c>
      <c r="X23" s="207">
        <f>W-21</f>
        <v>2479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1.8691659999999999</v>
      </c>
      <c r="AG23" s="4"/>
      <c r="AH23" s="198" t="s">
        <v>89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(WS.1/2)-60</f>
        <v>1170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0.30186000000000002</v>
      </c>
      <c r="AW23" s="4"/>
      <c r="AX23" s="198" t="str">
        <f t="shared" si="7"/>
        <v>SEALER PAD</v>
      </c>
      <c r="AY23" s="199"/>
      <c r="AZ23" s="200"/>
      <c r="BA23" s="167" t="s">
        <v>90</v>
      </c>
      <c r="BB23" s="168"/>
      <c r="BC23" s="180"/>
      <c r="BD23" s="181" t="s">
        <v>169</v>
      </c>
      <c r="BE23" s="171">
        <v>1</v>
      </c>
      <c r="BF23" s="172">
        <f t="shared" si="8"/>
        <v>1</v>
      </c>
      <c r="BG23" s="183"/>
      <c r="BH23" s="184"/>
      <c r="BI23" s="185"/>
      <c r="BJ23" s="186"/>
      <c r="BK23" s="205"/>
      <c r="BL23" s="188"/>
      <c r="BM23" s="4"/>
      <c r="BN23" s="198" t="str">
        <f t="shared" si="9"/>
        <v>CRESCENT CATCH</v>
      </c>
      <c r="BO23" s="199"/>
      <c r="BP23" s="200"/>
      <c r="BQ23" s="167" t="s">
        <v>91</v>
      </c>
      <c r="BR23" s="168"/>
      <c r="BS23" s="180"/>
      <c r="BT23" s="181" t="s">
        <v>170</v>
      </c>
      <c r="BU23" s="171">
        <v>1</v>
      </c>
      <c r="BV23" s="172">
        <f t="shared" si="10"/>
        <v>1</v>
      </c>
      <c r="BW23" s="183"/>
      <c r="BX23" s="184" t="s">
        <v>86</v>
      </c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92</v>
      </c>
      <c r="S24" s="199"/>
      <c r="T24" s="200"/>
      <c r="U24" s="167" t="s">
        <v>93</v>
      </c>
      <c r="V24" s="168" t="str">
        <f t="shared" si="0"/>
        <v>-</v>
      </c>
      <c r="W24" s="201">
        <v>1</v>
      </c>
      <c r="X24" s="207">
        <f>H</f>
        <v>1500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0.46300000000000002</v>
      </c>
      <c r="AF24" s="178">
        <f t="shared" ref="AF24:AF47" si="11">IF(U24&gt;"",(AE24*X24*Z24)/1000,"")</f>
        <v>0.69450000000000001</v>
      </c>
      <c r="AG24" s="4"/>
      <c r="AH24" s="198" t="s">
        <v>94</v>
      </c>
      <c r="AI24" s="199"/>
      <c r="AJ24" s="203"/>
      <c r="AK24" s="167" t="s">
        <v>95</v>
      </c>
      <c r="AL24" s="168" t="str">
        <f t="shared" si="3"/>
        <v>-</v>
      </c>
      <c r="AM24" s="201">
        <v>0</v>
      </c>
      <c r="AN24" s="207">
        <f>(WS.1/2)-60</f>
        <v>1170</v>
      </c>
      <c r="AO24" s="171">
        <v>2</v>
      </c>
      <c r="AP24" s="172">
        <f t="shared" si="4"/>
        <v>2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0.9547199999999999</v>
      </c>
      <c r="AW24" s="4"/>
      <c r="AX24" s="198" t="str">
        <f t="shared" si="7"/>
        <v>LABEL</v>
      </c>
      <c r="AY24" s="199"/>
      <c r="AZ24" s="200"/>
      <c r="BA24" s="167" t="s">
        <v>174</v>
      </c>
      <c r="BB24" s="168"/>
      <c r="BC24" s="180"/>
      <c r="BD24" s="181" t="s">
        <v>170</v>
      </c>
      <c r="BE24" s="171">
        <v>1</v>
      </c>
      <c r="BF24" s="172">
        <f t="shared" si="8"/>
        <v>1</v>
      </c>
      <c r="BG24" s="183"/>
      <c r="BH24" s="184"/>
      <c r="BI24" s="185"/>
      <c r="BJ24" s="186"/>
      <c r="BK24" s="187"/>
      <c r="BL24" s="188"/>
      <c r="BM24" s="4"/>
      <c r="BN24" s="198" t="str">
        <f t="shared" si="9"/>
        <v>BACK PLATE</v>
      </c>
      <c r="BO24" s="199"/>
      <c r="BP24" s="200"/>
      <c r="BQ24" s="167" t="s">
        <v>96</v>
      </c>
      <c r="BR24" s="168"/>
      <c r="BS24" s="180"/>
      <c r="BT24" s="181" t="s">
        <v>170</v>
      </c>
      <c r="BU24" s="171">
        <v>1</v>
      </c>
      <c r="BV24" s="172">
        <f t="shared" si="10"/>
        <v>1</v>
      </c>
      <c r="BW24" s="183"/>
      <c r="BX24" s="184" t="s">
        <v>86</v>
      </c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97</v>
      </c>
      <c r="S25" s="199"/>
      <c r="T25" s="200"/>
      <c r="U25" s="167" t="s">
        <v>93</v>
      </c>
      <c r="V25" s="168" t="str">
        <f t="shared" si="0"/>
        <v>-</v>
      </c>
      <c r="W25" s="201">
        <v>2</v>
      </c>
      <c r="X25" s="207">
        <f>H</f>
        <v>1500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0.46300000000000002</v>
      </c>
      <c r="AF25" s="178">
        <f t="shared" si="11"/>
        <v>0.69450000000000001</v>
      </c>
      <c r="AG25" s="4"/>
      <c r="AH25" s="198" t="s">
        <v>98</v>
      </c>
      <c r="AI25" s="199"/>
      <c r="AJ25" s="203"/>
      <c r="AK25" s="167" t="s">
        <v>99</v>
      </c>
      <c r="AL25" s="168" t="str">
        <f t="shared" si="3"/>
        <v>-</v>
      </c>
      <c r="AM25" s="201">
        <v>1</v>
      </c>
      <c r="AN25" s="207">
        <f>HS.1+10</f>
        <v>1430</v>
      </c>
      <c r="AO25" s="171">
        <v>2</v>
      </c>
      <c r="AP25" s="172">
        <f t="shared" si="4"/>
        <v>2</v>
      </c>
      <c r="AQ25" s="209"/>
      <c r="AR25" s="174"/>
      <c r="AS25" s="175"/>
      <c r="AT25" s="176"/>
      <c r="AU25" s="177">
        <f t="shared" si="5"/>
        <v>0.51300000000000001</v>
      </c>
      <c r="AV25" s="178">
        <f t="shared" si="6"/>
        <v>1.4671800000000002</v>
      </c>
      <c r="AW25" s="4"/>
      <c r="AX25" s="198" t="str">
        <f t="shared" si="7"/>
        <v>SCREW</v>
      </c>
      <c r="AY25" s="199"/>
      <c r="AZ25" s="200"/>
      <c r="BA25" s="167" t="s">
        <v>100</v>
      </c>
      <c r="BB25" s="168"/>
      <c r="BC25" s="180"/>
      <c r="BD25" s="181" t="s">
        <v>170</v>
      </c>
      <c r="BE25" s="171">
        <v>8</v>
      </c>
      <c r="BF25" s="172">
        <f t="shared" si="8"/>
        <v>8</v>
      </c>
      <c r="BG25" s="183"/>
      <c r="BH25" s="184" t="s">
        <v>101</v>
      </c>
      <c r="BI25" s="185"/>
      <c r="BJ25" s="186"/>
      <c r="BK25" s="187"/>
      <c r="BL25" s="188" t="s">
        <v>102</v>
      </c>
      <c r="BM25" s="4"/>
      <c r="BN25" s="198" t="str">
        <f t="shared" si="9"/>
        <v>ROLLER</v>
      </c>
      <c r="BO25" s="199"/>
      <c r="BP25" s="200"/>
      <c r="BQ25" s="167" t="s">
        <v>103</v>
      </c>
      <c r="BR25" s="168"/>
      <c r="BS25" s="180"/>
      <c r="BT25" s="181" t="s">
        <v>170</v>
      </c>
      <c r="BU25" s="171">
        <v>4</v>
      </c>
      <c r="BV25" s="172">
        <f t="shared" si="10"/>
        <v>4</v>
      </c>
      <c r="BW25" s="183"/>
      <c r="BX25" s="184" t="s">
        <v>104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105</v>
      </c>
      <c r="S26" s="199"/>
      <c r="T26" s="200"/>
      <c r="U26" s="167" t="s">
        <v>106</v>
      </c>
      <c r="V26" s="168" t="str">
        <f t="shared" si="0"/>
        <v>-</v>
      </c>
      <c r="W26" s="201">
        <v>1</v>
      </c>
      <c r="X26" s="170">
        <f>W-21</f>
        <v>2479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0.219</v>
      </c>
      <c r="AF26" s="178">
        <f t="shared" si="11"/>
        <v>0.54290099999999997</v>
      </c>
      <c r="AG26" s="4"/>
      <c r="AH26" s="198" t="s">
        <v>107</v>
      </c>
      <c r="AI26" s="199"/>
      <c r="AJ26" s="203"/>
      <c r="AK26" s="167" t="s">
        <v>108</v>
      </c>
      <c r="AL26" s="168" t="str">
        <f t="shared" si="3"/>
        <v>-</v>
      </c>
      <c r="AM26" s="201">
        <v>20</v>
      </c>
      <c r="AN26" s="170">
        <f>HS.1+10</f>
        <v>1430</v>
      </c>
      <c r="AO26" s="171">
        <v>1</v>
      </c>
      <c r="AP26" s="172">
        <f t="shared" si="4"/>
        <v>1</v>
      </c>
      <c r="AQ26" s="209"/>
      <c r="AR26" s="174" t="str">
        <f>IF($E$9="52F/H2",(CONCATENATE("as+5 = ",(C.-h.1)-85+5)),IF($E$9="52F/H2/F",(CONCATENATE("as+5 = ",(C.-h.1)-85+5)),IF($E$9="52H2/F",(CONCATENATE("as+5 = ",(C.)-45+5)),IF($E$9="52H2",(CONCATENATE("as+5 = ",(C.)-45+5))))))</f>
        <v>as+5 = 560</v>
      </c>
      <c r="AS26" s="175"/>
      <c r="AT26" s="211"/>
      <c r="AU26" s="177">
        <f t="shared" si="5"/>
        <v>0.42399999999999999</v>
      </c>
      <c r="AV26" s="178">
        <f t="shared" si="6"/>
        <v>0.60631999999999997</v>
      </c>
      <c r="AW26" s="4"/>
      <c r="AX26" s="198" t="str">
        <f t="shared" si="7"/>
        <v>SHIM RECEIVER</v>
      </c>
      <c r="AY26" s="199"/>
      <c r="AZ26" s="200"/>
      <c r="BA26" s="167" t="s">
        <v>109</v>
      </c>
      <c r="BB26" s="168"/>
      <c r="BC26" s="180"/>
      <c r="BD26" s="181" t="s">
        <v>148</v>
      </c>
      <c r="BE26" s="171">
        <v>3</v>
      </c>
      <c r="BF26" s="172">
        <f t="shared" si="8"/>
        <v>3</v>
      </c>
      <c r="BG26" s="183"/>
      <c r="BH26" s="184"/>
      <c r="BI26" s="185"/>
      <c r="BJ26" s="186"/>
      <c r="BK26" s="187"/>
      <c r="BL26" s="188" t="s">
        <v>102</v>
      </c>
      <c r="BM26" s="4"/>
      <c r="BN26" s="198" t="str">
        <f t="shared" si="9"/>
        <v>SPECER</v>
      </c>
      <c r="BO26" s="199"/>
      <c r="BP26" s="200"/>
      <c r="BQ26" s="167" t="s">
        <v>110</v>
      </c>
      <c r="BR26" s="168"/>
      <c r="BS26" s="180"/>
      <c r="BT26" s="181" t="s">
        <v>171</v>
      </c>
      <c r="BU26" s="171">
        <v>4</v>
      </c>
      <c r="BV26" s="172">
        <f t="shared" si="10"/>
        <v>4</v>
      </c>
      <c r="BW26" s="183"/>
      <c r="BX26" s="184" t="s">
        <v>111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105</v>
      </c>
      <c r="S27" s="199"/>
      <c r="T27" s="200"/>
      <c r="U27" s="167" t="s">
        <v>112</v>
      </c>
      <c r="V27" s="168" t="str">
        <f t="shared" si="0"/>
        <v>-</v>
      </c>
      <c r="W27" s="201">
        <v>1</v>
      </c>
      <c r="X27" s="170">
        <f>W-21</f>
        <v>2479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0.31900000000000001</v>
      </c>
      <c r="AF27" s="178">
        <f t="shared" si="11"/>
        <v>0.79080100000000009</v>
      </c>
      <c r="AG27" s="4"/>
      <c r="AH27" s="198" t="s">
        <v>113</v>
      </c>
      <c r="AI27" s="199"/>
      <c r="AJ27" s="203"/>
      <c r="AK27" s="167" t="s">
        <v>108</v>
      </c>
      <c r="AL27" s="168" t="str">
        <f t="shared" si="3"/>
        <v>-</v>
      </c>
      <c r="AM27" s="201">
        <v>21</v>
      </c>
      <c r="AN27" s="170">
        <f>HS.1+10</f>
        <v>1430</v>
      </c>
      <c r="AO27" s="171">
        <v>1</v>
      </c>
      <c r="AP27" s="172">
        <f t="shared" si="4"/>
        <v>1</v>
      </c>
      <c r="AQ27" s="209"/>
      <c r="AR27" s="174" t="str">
        <f>IF($E$9="52F/H2",(CONCATENATE("as+5 = ",(C.-h.1)-85+5)),IF($E$9="52F/H2/F",(CONCATENATE("as+5 = ",(C.-h.1)-85+5)),IF($E$9="52H2/F",(CONCATENATE("as+5 = ",(C.)-45+5)),IF($E$9="52H2",(CONCATENATE("as+5 = ",(C.)-45+5))))))</f>
        <v>as+5 = 560</v>
      </c>
      <c r="AS27" s="175"/>
      <c r="AT27" s="211"/>
      <c r="AU27" s="177">
        <f t="shared" si="5"/>
        <v>0.42399999999999999</v>
      </c>
      <c r="AV27" s="178">
        <f t="shared" si="6"/>
        <v>0.60631999999999997</v>
      </c>
      <c r="AW27" s="4"/>
      <c r="AX27" s="198" t="str">
        <f t="shared" si="7"/>
        <v>HOLE CAP</v>
      </c>
      <c r="AY27" s="199"/>
      <c r="AZ27" s="200"/>
      <c r="BA27" s="167" t="s">
        <v>114</v>
      </c>
      <c r="BB27" s="168"/>
      <c r="BC27" s="180"/>
      <c r="BD27" s="181" t="s">
        <v>173</v>
      </c>
      <c r="BE27" s="171">
        <f>IF(W&lt;=821,2,IF(W&lt;=1921,4,IF(W&gt;1921,6,0)))+IF(H&lt;=900,4,IF(H&lt;=1500,6,IF(H&lt;=2500,10,IF(H&lt;=2800,14,0))))</f>
        <v>12</v>
      </c>
      <c r="BF27" s="172">
        <f t="shared" si="8"/>
        <v>12</v>
      </c>
      <c r="BG27" s="212"/>
      <c r="BH27" s="184"/>
      <c r="BI27" s="185"/>
      <c r="BJ27" s="186"/>
      <c r="BK27" s="187"/>
      <c r="BL27" s="188" t="s">
        <v>102</v>
      </c>
      <c r="BM27" s="4"/>
      <c r="BN27" s="198" t="str">
        <f t="shared" si="9"/>
        <v>SPECER</v>
      </c>
      <c r="BO27" s="199"/>
      <c r="BP27" s="200"/>
      <c r="BQ27" s="167" t="s">
        <v>115</v>
      </c>
      <c r="BR27" s="168"/>
      <c r="BS27" s="180"/>
      <c r="BT27" s="181" t="s">
        <v>171</v>
      </c>
      <c r="BU27" s="171">
        <v>4</v>
      </c>
      <c r="BV27" s="172">
        <f t="shared" si="10"/>
        <v>4</v>
      </c>
      <c r="BW27" s="212"/>
      <c r="BX27" s="184" t="s">
        <v>111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11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tr">
        <f t="shared" si="7"/>
        <v/>
      </c>
      <c r="AY28" s="199"/>
      <c r="AZ28" s="200"/>
      <c r="BA28" s="167"/>
      <c r="BB28" s="168"/>
      <c r="BC28" s="180"/>
      <c r="BD28" s="181" t="s">
        <v>172</v>
      </c>
      <c r="BE28" s="171"/>
      <c r="BF28" s="172" t="str">
        <f t="shared" si="8"/>
        <v/>
      </c>
      <c r="BG28" s="183"/>
      <c r="BH28" s="184"/>
      <c r="BI28" s="185"/>
      <c r="BJ28" s="186"/>
      <c r="BK28" s="187"/>
      <c r="BL28" s="188"/>
      <c r="BM28" s="4"/>
      <c r="BN28" s="198" t="str">
        <f t="shared" si="9"/>
        <v>GUIDER</v>
      </c>
      <c r="BO28" s="199"/>
      <c r="BP28" s="200"/>
      <c r="BQ28" s="167" t="s">
        <v>116</v>
      </c>
      <c r="BR28" s="168"/>
      <c r="BS28" s="180"/>
      <c r="BT28" s="181" t="s">
        <v>171</v>
      </c>
      <c r="BU28" s="171">
        <v>8</v>
      </c>
      <c r="BV28" s="172">
        <f t="shared" si="10"/>
        <v>8</v>
      </c>
      <c r="BW28" s="183"/>
      <c r="BX28" s="184"/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11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tr">
        <f t="shared" si="7"/>
        <v/>
      </c>
      <c r="AY29" s="199"/>
      <c r="AZ29" s="200"/>
      <c r="BA29" s="167"/>
      <c r="BB29" s="168"/>
      <c r="BC29" s="180"/>
      <c r="BD29" s="181" t="s">
        <v>172</v>
      </c>
      <c r="BE29" s="171"/>
      <c r="BF29" s="172" t="str">
        <f t="shared" si="8"/>
        <v/>
      </c>
      <c r="BG29" s="183"/>
      <c r="BH29" s="184"/>
      <c r="BI29" s="185"/>
      <c r="BJ29" s="186"/>
      <c r="BK29" s="187"/>
      <c r="BL29" s="188"/>
      <c r="BM29" s="4"/>
      <c r="BN29" s="198" t="str">
        <f t="shared" si="9"/>
        <v>PULLING BLOCK</v>
      </c>
      <c r="BO29" s="199"/>
      <c r="BP29" s="200"/>
      <c r="BQ29" s="167" t="s">
        <v>117</v>
      </c>
      <c r="BR29" s="168"/>
      <c r="BS29" s="180"/>
      <c r="BT29" s="181" t="s">
        <v>173</v>
      </c>
      <c r="BU29" s="171">
        <f>IF(H&lt;=1000,2,IF(H&lt;=2200,4,IF(H&gt;2200,6,"")))</f>
        <v>4</v>
      </c>
      <c r="BV29" s="172">
        <f t="shared" si="10"/>
        <v>4</v>
      </c>
      <c r="BW29" s="183" t="s">
        <v>118</v>
      </c>
      <c r="BX29" s="184" t="s">
        <v>119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11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tr">
        <f t="shared" si="7"/>
        <v/>
      </c>
      <c r="AY30" s="199"/>
      <c r="AZ30" s="200"/>
      <c r="BA30" s="167"/>
      <c r="BB30" s="168"/>
      <c r="BC30" s="180"/>
      <c r="BD30" s="181" t="s">
        <v>172</v>
      </c>
      <c r="BE30" s="171"/>
      <c r="BF30" s="172" t="str">
        <f t="shared" si="8"/>
        <v/>
      </c>
      <c r="BG30" s="183"/>
      <c r="BH30" s="184"/>
      <c r="BI30" s="185"/>
      <c r="BJ30" s="186"/>
      <c r="BK30" s="187"/>
      <c r="BL30" s="188"/>
      <c r="BM30" s="4"/>
      <c r="BN30" s="198" t="str">
        <f t="shared" si="9"/>
        <v>AT MATERIAL</v>
      </c>
      <c r="BO30" s="199"/>
      <c r="BP30" s="200"/>
      <c r="BQ30" s="167" t="s">
        <v>120</v>
      </c>
      <c r="BR30" s="168"/>
      <c r="BS30" s="180"/>
      <c r="BT30" s="181" t="s">
        <v>169</v>
      </c>
      <c r="BU30" s="171">
        <f>(8*((W/2)-60))/1000</f>
        <v>9.52</v>
      </c>
      <c r="BV30" s="172">
        <f t="shared" si="10"/>
        <v>9.52</v>
      </c>
      <c r="BW30" s="183" t="s">
        <v>118</v>
      </c>
      <c r="BX30" s="184" t="s">
        <v>121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11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tr">
        <f t="shared" si="7"/>
        <v/>
      </c>
      <c r="AY31" s="199"/>
      <c r="AZ31" s="200"/>
      <c r="BA31" s="167"/>
      <c r="BB31" s="168"/>
      <c r="BC31" s="180"/>
      <c r="BD31" s="181" t="s">
        <v>172</v>
      </c>
      <c r="BE31" s="171"/>
      <c r="BF31" s="172" t="str">
        <f t="shared" si="8"/>
        <v/>
      </c>
      <c r="BG31" s="183"/>
      <c r="BH31" s="184"/>
      <c r="BI31" s="185"/>
      <c r="BJ31" s="186"/>
      <c r="BK31" s="187"/>
      <c r="BL31" s="188"/>
      <c r="BM31" s="4"/>
      <c r="BN31" s="198" t="str">
        <f t="shared" si="9"/>
        <v>AT MATERIAL</v>
      </c>
      <c r="BO31" s="199"/>
      <c r="BP31" s="200"/>
      <c r="BQ31" s="167" t="s">
        <v>122</v>
      </c>
      <c r="BR31" s="168"/>
      <c r="BS31" s="180"/>
      <c r="BT31" s="181" t="s">
        <v>169</v>
      </c>
      <c r="BU31" s="171">
        <f>HS.1*2/1000</f>
        <v>2.84</v>
      </c>
      <c r="BV31" s="172">
        <f t="shared" si="10"/>
        <v>2.84</v>
      </c>
      <c r="BW31" s="183" t="s">
        <v>118</v>
      </c>
      <c r="BX31" s="184" t="s">
        <v>111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11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tr">
        <f t="shared" si="7"/>
        <v/>
      </c>
      <c r="AY32" s="199"/>
      <c r="AZ32" s="200"/>
      <c r="BA32" s="167"/>
      <c r="BB32" s="168"/>
      <c r="BC32" s="180"/>
      <c r="BD32" s="181" t="s">
        <v>172</v>
      </c>
      <c r="BE32" s="171"/>
      <c r="BF32" s="172" t="str">
        <f t="shared" si="8"/>
        <v/>
      </c>
      <c r="BG32" s="183"/>
      <c r="BH32" s="184"/>
      <c r="BI32" s="185"/>
      <c r="BJ32" s="186"/>
      <c r="BK32" s="187"/>
      <c r="BL32" s="188"/>
      <c r="BM32" s="4"/>
      <c r="BN32" s="198" t="str">
        <f t="shared" si="9"/>
        <v>AT MATERIAL</v>
      </c>
      <c r="BO32" s="199"/>
      <c r="BP32" s="200"/>
      <c r="BQ32" s="167" t="s">
        <v>123</v>
      </c>
      <c r="BR32" s="168"/>
      <c r="BS32" s="180"/>
      <c r="BT32" s="181" t="s">
        <v>169</v>
      </c>
      <c r="BU32" s="171">
        <f>HS.1*2/1000</f>
        <v>2.84</v>
      </c>
      <c r="BV32" s="172">
        <f t="shared" si="10"/>
        <v>2.84</v>
      </c>
      <c r="BW32" s="183" t="s">
        <v>118</v>
      </c>
      <c r="BX32" s="184" t="s">
        <v>111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11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si="7"/>
        <v/>
      </c>
      <c r="AY33" s="199"/>
      <c r="AZ33" s="200"/>
      <c r="BA33" s="167"/>
      <c r="BB33" s="168"/>
      <c r="BC33" s="180"/>
      <c r="BD33" s="181" t="s">
        <v>172</v>
      </c>
      <c r="BE33" s="171"/>
      <c r="BF33" s="172" t="str">
        <f t="shared" si="8"/>
        <v/>
      </c>
      <c r="BG33" s="212"/>
      <c r="BH33" s="184"/>
      <c r="BI33" s="185"/>
      <c r="BJ33" s="186"/>
      <c r="BK33" s="187"/>
      <c r="BL33" s="188"/>
      <c r="BM33" s="4"/>
      <c r="BN33" s="198" t="str">
        <f t="shared" si="9"/>
        <v>LABEL</v>
      </c>
      <c r="BO33" s="199"/>
      <c r="BP33" s="200"/>
      <c r="BQ33" s="167" t="s">
        <v>124</v>
      </c>
      <c r="BR33" s="168"/>
      <c r="BS33" s="180"/>
      <c r="BT33" s="181" t="s">
        <v>170</v>
      </c>
      <c r="BU33" s="171">
        <v>2</v>
      </c>
      <c r="BV33" s="172">
        <f t="shared" si="10"/>
        <v>2</v>
      </c>
      <c r="BW33" s="212"/>
      <c r="BX33" s="184" t="s">
        <v>125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11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si="7"/>
        <v/>
      </c>
      <c r="AY34" s="199"/>
      <c r="AZ34" s="200"/>
      <c r="BA34" s="167"/>
      <c r="BB34" s="168"/>
      <c r="BC34" s="180"/>
      <c r="BD34" s="181" t="s">
        <v>172</v>
      </c>
      <c r="BE34" s="171"/>
      <c r="BF34" s="172" t="str">
        <f t="shared" si="8"/>
        <v/>
      </c>
      <c r="BG34" s="212"/>
      <c r="BH34" s="184"/>
      <c r="BI34" s="185"/>
      <c r="BJ34" s="186"/>
      <c r="BK34" s="187"/>
      <c r="BL34" s="188"/>
      <c r="BM34" s="4"/>
      <c r="BN34" s="198" t="str">
        <f t="shared" ref="BN34:BN39" si="12">IF(BQ34&gt;"",VLOOKUP(BQ34,PART_NAMA,3,FALSE),"")</f>
        <v>SCREW</v>
      </c>
      <c r="BO34" s="199"/>
      <c r="BP34" s="200"/>
      <c r="BQ34" s="167" t="s">
        <v>126</v>
      </c>
      <c r="BR34" s="168"/>
      <c r="BS34" s="180"/>
      <c r="BT34" s="181" t="s">
        <v>170</v>
      </c>
      <c r="BU34" s="171">
        <v>2</v>
      </c>
      <c r="BV34" s="172">
        <f t="shared" ref="BV34:BV39" si="13">IF(BU34="","",Q*BU34)</f>
        <v>2</v>
      </c>
      <c r="BW34" s="212"/>
      <c r="BX34" s="184" t="s">
        <v>127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11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si="7"/>
        <v/>
      </c>
      <c r="AY35" s="199"/>
      <c r="AZ35" s="200"/>
      <c r="BA35" s="167"/>
      <c r="BB35" s="168"/>
      <c r="BC35" s="180"/>
      <c r="BD35" s="181" t="s">
        <v>172</v>
      </c>
      <c r="BE35" s="171"/>
      <c r="BF35" s="172" t="str">
        <f t="shared" si="8"/>
        <v/>
      </c>
      <c r="BG35" s="212"/>
      <c r="BH35" s="184"/>
      <c r="BI35" s="185"/>
      <c r="BJ35" s="186"/>
      <c r="BK35" s="187"/>
      <c r="BL35" s="188"/>
      <c r="BM35" s="4"/>
      <c r="BN35" s="198" t="str">
        <f t="shared" si="12"/>
        <v>SCREW</v>
      </c>
      <c r="BO35" s="199"/>
      <c r="BP35" s="200"/>
      <c r="BQ35" s="167" t="s">
        <v>128</v>
      </c>
      <c r="BR35" s="168"/>
      <c r="BS35" s="180"/>
      <c r="BT35" s="181" t="s">
        <v>170</v>
      </c>
      <c r="BU35" s="171">
        <v>2</v>
      </c>
      <c r="BV35" s="172">
        <f t="shared" si="13"/>
        <v>2</v>
      </c>
      <c r="BW35" s="212"/>
      <c r="BX35" s="184" t="s">
        <v>129</v>
      </c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11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si="7"/>
        <v/>
      </c>
      <c r="AY36" s="199"/>
      <c r="AZ36" s="200"/>
      <c r="BA36" s="167"/>
      <c r="BB36" s="168"/>
      <c r="BC36" s="180"/>
      <c r="BD36" s="181" t="s">
        <v>172</v>
      </c>
      <c r="BE36" s="171"/>
      <c r="BF36" s="172" t="str">
        <f t="shared" si="8"/>
        <v/>
      </c>
      <c r="BG36" s="212"/>
      <c r="BH36" s="184"/>
      <c r="BI36" s="185"/>
      <c r="BJ36" s="186"/>
      <c r="BK36" s="187"/>
      <c r="BL36" s="188"/>
      <c r="BM36" s="4"/>
      <c r="BN36" s="198" t="str">
        <f t="shared" si="12"/>
        <v>SCREW</v>
      </c>
      <c r="BO36" s="199"/>
      <c r="BP36" s="200"/>
      <c r="BQ36" s="167" t="s">
        <v>130</v>
      </c>
      <c r="BR36" s="168"/>
      <c r="BS36" s="180"/>
      <c r="BT36" s="181" t="s">
        <v>170</v>
      </c>
      <c r="BU36" s="171">
        <v>8</v>
      </c>
      <c r="BV36" s="172">
        <f t="shared" si="13"/>
        <v>8</v>
      </c>
      <c r="BW36" s="212"/>
      <c r="BX36" s="184" t="s">
        <v>101</v>
      </c>
      <c r="BY36" s="185"/>
      <c r="BZ36" s="186"/>
      <c r="CA36" s="187"/>
      <c r="CB36" s="188" t="s">
        <v>102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11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tr">
        <f t="shared" si="7"/>
        <v/>
      </c>
      <c r="AY37" s="199"/>
      <c r="AZ37" s="200"/>
      <c r="BA37" s="167"/>
      <c r="BB37" s="168"/>
      <c r="BC37" s="180"/>
      <c r="BD37" s="181" t="s">
        <v>172</v>
      </c>
      <c r="BE37" s="171"/>
      <c r="BF37" s="172" t="str">
        <f t="shared" si="8"/>
        <v/>
      </c>
      <c r="BG37" s="212"/>
      <c r="BH37" s="184"/>
      <c r="BI37" s="185"/>
      <c r="BJ37" s="186"/>
      <c r="BK37" s="187"/>
      <c r="BL37" s="188"/>
      <c r="BM37" s="4"/>
      <c r="BN37" s="198" t="str">
        <f t="shared" si="12"/>
        <v>HOLE CAP</v>
      </c>
      <c r="BO37" s="199"/>
      <c r="BP37" s="200"/>
      <c r="BQ37" s="167" t="s">
        <v>114</v>
      </c>
      <c r="BR37" s="168"/>
      <c r="BS37" s="180"/>
      <c r="BT37" s="181" t="s">
        <v>173</v>
      </c>
      <c r="BU37" s="171">
        <v>6</v>
      </c>
      <c r="BV37" s="172">
        <f t="shared" si="13"/>
        <v>6</v>
      </c>
      <c r="BW37" s="212"/>
      <c r="BX37" s="184"/>
      <c r="BY37" s="185"/>
      <c r="BZ37" s="186"/>
      <c r="CA37" s="187"/>
      <c r="CB37" s="188" t="s">
        <v>102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11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si="7"/>
        <v/>
      </c>
      <c r="AY38" s="199"/>
      <c r="AZ38" s="200"/>
      <c r="BA38" s="167"/>
      <c r="BB38" s="168"/>
      <c r="BC38" s="180"/>
      <c r="BD38" s="181" t="s">
        <v>172</v>
      </c>
      <c r="BE38" s="171"/>
      <c r="BF38" s="172" t="str">
        <f t="shared" si="8"/>
        <v/>
      </c>
      <c r="BG38" s="212"/>
      <c r="BH38" s="184"/>
      <c r="BI38" s="185"/>
      <c r="BJ38" s="186"/>
      <c r="BK38" s="187"/>
      <c r="BL38" s="188"/>
      <c r="BM38" s="4"/>
      <c r="BN38" s="198" t="str">
        <f t="shared" si="12"/>
        <v>GASKET</v>
      </c>
      <c r="BO38" s="199"/>
      <c r="BP38" s="200"/>
      <c r="BQ38" s="167" t="str">
        <f>IF(GTH=5,"K-25041",IF(GTH=6,"9K-20765",IF(GTH=8,"9K-20766","")))</f>
        <v>K-25041</v>
      </c>
      <c r="BR38" s="168"/>
      <c r="BS38" s="180"/>
      <c r="BT38" s="181" t="s">
        <v>169</v>
      </c>
      <c r="BU38" s="171">
        <f>((2*WS.1)+(4*HS.1)-132)/1000</f>
        <v>10.468</v>
      </c>
      <c r="BV38" s="172">
        <f t="shared" si="13"/>
        <v>10.468</v>
      </c>
      <c r="BW38" s="212" t="s">
        <v>118</v>
      </c>
      <c r="BX38" s="184"/>
      <c r="BY38" s="185"/>
      <c r="BZ38" s="186"/>
      <c r="CA38" s="187"/>
      <c r="CB38" s="188" t="s">
        <v>102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11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 t="str">
        <f t="shared" si="7"/>
        <v/>
      </c>
      <c r="AY39" s="199"/>
      <c r="AZ39" s="200"/>
      <c r="BA39" s="167"/>
      <c r="BB39" s="168"/>
      <c r="BC39" s="180"/>
      <c r="BD39" s="181" t="s">
        <v>172</v>
      </c>
      <c r="BE39" s="171"/>
      <c r="BF39" s="172" t="str">
        <f t="shared" si="8"/>
        <v/>
      </c>
      <c r="BG39" s="212"/>
      <c r="BH39" s="184"/>
      <c r="BI39" s="185"/>
      <c r="BJ39" s="186"/>
      <c r="BK39" s="187"/>
      <c r="BL39" s="188"/>
      <c r="BM39" s="4"/>
      <c r="BN39" s="198" t="str">
        <f t="shared" si="12"/>
        <v>STOPPER</v>
      </c>
      <c r="BO39" s="199"/>
      <c r="BP39" s="200"/>
      <c r="BQ39" s="167" t="s">
        <v>131</v>
      </c>
      <c r="BR39" s="168"/>
      <c r="BS39" s="180"/>
      <c r="BT39" s="181" t="s">
        <v>171</v>
      </c>
      <c r="BU39" s="182">
        <v>2</v>
      </c>
      <c r="BV39" s="172">
        <f t="shared" si="13"/>
        <v>2</v>
      </c>
      <c r="BW39" s="183"/>
      <c r="BX39" s="184" t="s">
        <v>86</v>
      </c>
      <c r="BY39" s="185"/>
      <c r="BZ39" s="186"/>
      <c r="CA39" s="187"/>
      <c r="CB39" s="188" t="s">
        <v>102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11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 t="str">
        <f t="shared" si="7"/>
        <v/>
      </c>
      <c r="AY40" s="199"/>
      <c r="AZ40" s="200"/>
      <c r="BA40" s="167"/>
      <c r="BB40" s="168"/>
      <c r="BC40" s="180"/>
      <c r="BD40" s="181" t="s">
        <v>172</v>
      </c>
      <c r="BE40" s="182"/>
      <c r="BF40" s="172" t="str">
        <f t="shared" si="8"/>
        <v/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82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132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11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 t="str">
        <f t="shared" si="7"/>
        <v/>
      </c>
      <c r="AY41" s="199"/>
      <c r="AZ41" s="200"/>
      <c r="BA41" s="167"/>
      <c r="BB41" s="168"/>
      <c r="BC41" s="180"/>
      <c r="BD41" s="181" t="s">
        <v>172</v>
      </c>
      <c r="BE41" s="182"/>
      <c r="BF41" s="172" t="str">
        <f t="shared" si="8"/>
        <v/>
      </c>
      <c r="BG41" s="183"/>
      <c r="BH41" s="184"/>
      <c r="BI41" s="185"/>
      <c r="BJ41" s="186"/>
      <c r="BK41" s="187"/>
      <c r="BL41" s="188"/>
      <c r="BM41" s="4"/>
      <c r="BN41" s="198" t="str">
        <f t="shared" si="9"/>
        <v/>
      </c>
      <c r="BO41" s="199"/>
      <c r="BP41" s="200"/>
      <c r="BQ41" s="167"/>
      <c r="BR41" s="168"/>
      <c r="BS41" s="180"/>
      <c r="BT41" s="181" t="s">
        <v>172</v>
      </c>
      <c r="BU41" s="182"/>
      <c r="BV41" s="172" t="str">
        <f t="shared" si="10"/>
        <v/>
      </c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11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 t="str">
        <f t="shared" si="7"/>
        <v/>
      </c>
      <c r="AY42" s="199"/>
      <c r="AZ42" s="200"/>
      <c r="BA42" s="167"/>
      <c r="BB42" s="168"/>
      <c r="BC42" s="180"/>
      <c r="BD42" s="181" t="s">
        <v>172</v>
      </c>
      <c r="BE42" s="182"/>
      <c r="BF42" s="172" t="str">
        <f t="shared" si="8"/>
        <v/>
      </c>
      <c r="BG42" s="183"/>
      <c r="BH42" s="184"/>
      <c r="BI42" s="185"/>
      <c r="BJ42" s="186"/>
      <c r="BK42" s="187"/>
      <c r="BL42" s="188"/>
      <c r="BM42" s="4"/>
      <c r="BN42" s="198" t="str">
        <f t="shared" si="9"/>
        <v/>
      </c>
      <c r="BO42" s="199"/>
      <c r="BP42" s="200"/>
      <c r="BQ42" s="167"/>
      <c r="BR42" s="168"/>
      <c r="BS42" s="180"/>
      <c r="BT42" s="181" t="s">
        <v>172</v>
      </c>
      <c r="BU42" s="182"/>
      <c r="BV42" s="172" t="str">
        <f t="shared" si="10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133</v>
      </c>
      <c r="C43" s="240"/>
      <c r="D43" s="240"/>
      <c r="E43" s="240"/>
      <c r="F43" s="241"/>
      <c r="G43" s="242"/>
      <c r="H43" s="243"/>
      <c r="I43" s="233"/>
      <c r="J43" s="244" t="s">
        <v>134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11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 t="str">
        <f t="shared" si="7"/>
        <v/>
      </c>
      <c r="AY43" s="199"/>
      <c r="AZ43" s="200"/>
      <c r="BA43" s="167"/>
      <c r="BB43" s="168"/>
      <c r="BC43" s="180"/>
      <c r="BD43" s="181" t="s">
        <v>172</v>
      </c>
      <c r="BE43" s="182"/>
      <c r="BF43" s="172" t="str">
        <f t="shared" si="8"/>
        <v/>
      </c>
      <c r="BG43" s="183"/>
      <c r="BH43" s="250"/>
      <c r="BI43" s="185"/>
      <c r="BJ43" s="186"/>
      <c r="BK43" s="187"/>
      <c r="BL43" s="188"/>
      <c r="BM43" s="4"/>
      <c r="BN43" s="198" t="str">
        <f t="shared" si="9"/>
        <v/>
      </c>
      <c r="BO43" s="199"/>
      <c r="BP43" s="200"/>
      <c r="BQ43" s="167"/>
      <c r="BR43" s="168"/>
      <c r="BS43" s="180"/>
      <c r="BT43" s="181" t="s">
        <v>172</v>
      </c>
      <c r="BU43" s="182"/>
      <c r="BV43" s="172" t="str">
        <f t="shared" si="10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135</v>
      </c>
      <c r="C44" s="326" t="s">
        <v>136</v>
      </c>
      <c r="D44" s="327"/>
      <c r="E44" s="328"/>
      <c r="F44" s="326" t="s">
        <v>137</v>
      </c>
      <c r="G44" s="327"/>
      <c r="H44" s="328"/>
      <c r="I44" s="252"/>
      <c r="J44" s="253" t="s">
        <v>135</v>
      </c>
      <c r="K44" s="326" t="s">
        <v>136</v>
      </c>
      <c r="L44" s="327"/>
      <c r="M44" s="327"/>
      <c r="N44" s="328"/>
      <c r="O44" s="253" t="s">
        <v>138</v>
      </c>
      <c r="P44" s="254" t="s">
        <v>135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11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 t="str">
        <f t="shared" si="7"/>
        <v/>
      </c>
      <c r="AY44" s="199"/>
      <c r="AZ44" s="200"/>
      <c r="BA44" s="167"/>
      <c r="BB44" s="168"/>
      <c r="BC44" s="180"/>
      <c r="BD44" s="181" t="s">
        <v>172</v>
      </c>
      <c r="BE44" s="182"/>
      <c r="BF44" s="172" t="str">
        <f t="shared" si="8"/>
        <v/>
      </c>
      <c r="BG44" s="183"/>
      <c r="BH44" s="184"/>
      <c r="BI44" s="185"/>
      <c r="BJ44" s="186"/>
      <c r="BK44" s="187"/>
      <c r="BL44" s="188"/>
      <c r="BM44" s="4"/>
      <c r="BN44" s="198" t="str">
        <f t="shared" si="9"/>
        <v/>
      </c>
      <c r="BO44" s="199"/>
      <c r="BP44" s="200"/>
      <c r="BQ44" s="167"/>
      <c r="BR44" s="168"/>
      <c r="BS44" s="180"/>
      <c r="BT44" s="181" t="s">
        <v>172</v>
      </c>
      <c r="BU44" s="182"/>
      <c r="BV44" s="172" t="str">
        <f t="shared" si="10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139</v>
      </c>
      <c r="D45" s="257"/>
      <c r="E45" s="257"/>
      <c r="F45" s="258"/>
      <c r="G45" s="259"/>
      <c r="H45" s="260"/>
      <c r="I45" s="261"/>
      <c r="J45" s="262">
        <v>1</v>
      </c>
      <c r="K45" s="263" t="s">
        <v>140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11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 t="str">
        <f t="shared" si="7"/>
        <v/>
      </c>
      <c r="AY45" s="199"/>
      <c r="AZ45" s="200"/>
      <c r="BA45" s="167"/>
      <c r="BB45" s="168"/>
      <c r="BC45" s="180"/>
      <c r="BD45" s="181" t="s">
        <v>172</v>
      </c>
      <c r="BE45" s="182"/>
      <c r="BF45" s="172" t="str">
        <f t="shared" si="8"/>
        <v/>
      </c>
      <c r="BG45" s="183"/>
      <c r="BH45" s="250"/>
      <c r="BI45" s="185"/>
      <c r="BJ45" s="186"/>
      <c r="BK45" s="187"/>
      <c r="BL45" s="188"/>
      <c r="BM45" s="4"/>
      <c r="BN45" s="198" t="str">
        <f t="shared" si="9"/>
        <v/>
      </c>
      <c r="BO45" s="199"/>
      <c r="BP45" s="200"/>
      <c r="BQ45" s="167"/>
      <c r="BR45" s="168"/>
      <c r="BS45" s="180"/>
      <c r="BT45" s="181" t="s">
        <v>172</v>
      </c>
      <c r="BU45" s="182"/>
      <c r="BV45" s="172" t="str">
        <f t="shared" si="10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141</v>
      </c>
      <c r="D46" s="259"/>
      <c r="E46" s="259"/>
      <c r="F46" s="263"/>
      <c r="G46" s="259"/>
      <c r="H46" s="260"/>
      <c r="I46" s="261"/>
      <c r="J46" s="262">
        <v>2</v>
      </c>
      <c r="K46" s="263" t="s">
        <v>142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11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 t="str">
        <f t="shared" si="7"/>
        <v/>
      </c>
      <c r="AY46" s="199"/>
      <c r="AZ46" s="200"/>
      <c r="BA46" s="167"/>
      <c r="BB46" s="168"/>
      <c r="BC46" s="180"/>
      <c r="BD46" s="267" t="s">
        <v>172</v>
      </c>
      <c r="BE46" s="182"/>
      <c r="BF46" s="172" t="str">
        <f t="shared" si="8"/>
        <v/>
      </c>
      <c r="BG46" s="183"/>
      <c r="BH46" s="250"/>
      <c r="BI46" s="185"/>
      <c r="BJ46" s="186"/>
      <c r="BK46" s="187"/>
      <c r="BL46" s="188"/>
      <c r="BM46" s="4"/>
      <c r="BN46" s="198" t="str">
        <f t="shared" si="9"/>
        <v/>
      </c>
      <c r="BO46" s="199"/>
      <c r="BP46" s="200"/>
      <c r="BQ46" s="167"/>
      <c r="BR46" s="168"/>
      <c r="BS46" s="180"/>
      <c r="BT46" s="267" t="s">
        <v>172</v>
      </c>
      <c r="BU46" s="182"/>
      <c r="BV46" s="172" t="str">
        <f t="shared" si="10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143</v>
      </c>
      <c r="D47" s="259"/>
      <c r="E47" s="259"/>
      <c r="F47" s="263"/>
      <c r="G47" s="259"/>
      <c r="H47" s="260"/>
      <c r="I47" s="268"/>
      <c r="J47" s="262">
        <v>3</v>
      </c>
      <c r="K47" s="263" t="s">
        <v>144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11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 t="str">
        <f t="shared" si="7"/>
        <v/>
      </c>
      <c r="AY47" s="199"/>
      <c r="AZ47" s="200"/>
      <c r="BA47" s="167"/>
      <c r="BB47" s="168"/>
      <c r="BC47" s="180"/>
      <c r="BD47" s="267" t="s">
        <v>172</v>
      </c>
      <c r="BE47" s="182"/>
      <c r="BF47" s="172" t="str">
        <f t="shared" si="8"/>
        <v/>
      </c>
      <c r="BG47" s="183"/>
      <c r="BH47" s="250"/>
      <c r="BI47" s="185"/>
      <c r="BJ47" s="186"/>
      <c r="BK47" s="187"/>
      <c r="BL47" s="188"/>
      <c r="BM47" s="4"/>
      <c r="BN47" s="198" t="str">
        <f t="shared" si="9"/>
        <v/>
      </c>
      <c r="BO47" s="199"/>
      <c r="BP47" s="200"/>
      <c r="BQ47" s="167"/>
      <c r="BR47" s="168"/>
      <c r="BS47" s="180"/>
      <c r="BT47" s="267" t="s">
        <v>172</v>
      </c>
      <c r="BU47" s="182"/>
      <c r="BV47" s="172" t="str">
        <f t="shared" si="10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145</v>
      </c>
      <c r="D48" s="259"/>
      <c r="E48" s="259"/>
      <c r="F48" s="263"/>
      <c r="G48" s="259"/>
      <c r="H48" s="260"/>
      <c r="I48" s="268"/>
      <c r="J48" s="262">
        <v>4</v>
      </c>
      <c r="K48" s="263" t="s">
        <v>146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147</v>
      </c>
      <c r="AD48" s="273"/>
      <c r="AE48" s="274" t="s">
        <v>148</v>
      </c>
      <c r="AF48" s="275">
        <f>SUM(AF22:AF47)</f>
        <v>6.391621999999999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147</v>
      </c>
      <c r="AT48" s="273"/>
      <c r="AU48" s="274" t="s">
        <v>148</v>
      </c>
      <c r="AV48" s="275">
        <f>SUM(AV22:AV47)</f>
        <v>4.2382600000000004</v>
      </c>
      <c r="AW48" s="4"/>
      <c r="AX48" s="198" t="str">
        <f t="shared" si="7"/>
        <v/>
      </c>
      <c r="AY48" s="199"/>
      <c r="AZ48" s="200"/>
      <c r="BA48" s="167"/>
      <c r="BB48" s="168"/>
      <c r="BC48" s="180"/>
      <c r="BD48" s="181" t="s">
        <v>172</v>
      </c>
      <c r="BE48" s="182"/>
      <c r="BF48" s="172" t="str">
        <f t="shared" si="8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9"/>
        <v/>
      </c>
      <c r="BO48" s="199"/>
      <c r="BP48" s="200"/>
      <c r="BQ48" s="167"/>
      <c r="BR48" s="168"/>
      <c r="BS48" s="180"/>
      <c r="BT48" s="181" t="s">
        <v>172</v>
      </c>
      <c r="BU48" s="182"/>
      <c r="BV48" s="172" t="str">
        <f t="shared" si="10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149</v>
      </c>
      <c r="D49" s="259"/>
      <c r="E49" s="259"/>
      <c r="F49" s="263"/>
      <c r="G49" s="259"/>
      <c r="H49" s="260"/>
      <c r="I49" s="268"/>
      <c r="J49" s="262">
        <v>5</v>
      </c>
      <c r="K49" s="263" t="s">
        <v>150</v>
      </c>
      <c r="L49" s="259"/>
      <c r="M49" s="259"/>
      <c r="N49" s="264"/>
      <c r="O49" s="265"/>
      <c r="P49" s="266"/>
      <c r="Q49" s="4"/>
      <c r="R49" s="276" t="s">
        <v>151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152</v>
      </c>
      <c r="AE49" s="280" t="s">
        <v>153</v>
      </c>
      <c r="AF49" s="281">
        <f>AF48*0.986</f>
        <v>6.3021392919999988</v>
      </c>
      <c r="AG49" s="4"/>
      <c r="AH49" s="276" t="s">
        <v>151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152</v>
      </c>
      <c r="AU49" s="280" t="s">
        <v>153</v>
      </c>
      <c r="AV49" s="281">
        <f>AV48*0.986</f>
        <v>4.1789243599999999</v>
      </c>
      <c r="AW49" s="4"/>
      <c r="AX49" s="198" t="str">
        <f t="shared" si="7"/>
        <v/>
      </c>
      <c r="AY49" s="199"/>
      <c r="AZ49" s="200"/>
      <c r="BA49" s="167"/>
      <c r="BB49" s="168"/>
      <c r="BC49" s="180"/>
      <c r="BD49" s="181" t="s">
        <v>172</v>
      </c>
      <c r="BE49" s="182"/>
      <c r="BF49" s="172" t="str">
        <f t="shared" si="8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9"/>
        <v/>
      </c>
      <c r="BO49" s="199"/>
      <c r="BP49" s="200"/>
      <c r="BQ49" s="167"/>
      <c r="BR49" s="168"/>
      <c r="BS49" s="180"/>
      <c r="BT49" s="181" t="s">
        <v>172</v>
      </c>
      <c r="BU49" s="182"/>
      <c r="BV49" s="172" t="str">
        <f t="shared" si="10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154</v>
      </c>
      <c r="D50" s="259"/>
      <c r="E50" s="259"/>
      <c r="F50" s="263"/>
      <c r="G50" s="259"/>
      <c r="H50" s="260"/>
      <c r="I50" s="268"/>
      <c r="J50" s="262">
        <v>6</v>
      </c>
      <c r="K50" s="263" t="s">
        <v>155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156</v>
      </c>
      <c r="AF50" s="281">
        <f>AF48*0.974*0.986</f>
        <v>6.1382836704079988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156</v>
      </c>
      <c r="AV50" s="281">
        <f>AV48*0.974*0.986</f>
        <v>4.0702723266400005</v>
      </c>
      <c r="AW50" s="4"/>
      <c r="AX50" s="198" t="str">
        <f t="shared" si="7"/>
        <v/>
      </c>
      <c r="AY50" s="199"/>
      <c r="AZ50" s="200"/>
      <c r="BA50" s="167"/>
      <c r="BB50" s="168"/>
      <c r="BC50" s="180"/>
      <c r="BD50" s="181" t="s">
        <v>172</v>
      </c>
      <c r="BE50" s="182"/>
      <c r="BF50" s="172" t="str">
        <f t="shared" si="8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9"/>
        <v/>
      </c>
      <c r="BO50" s="199"/>
      <c r="BP50" s="200"/>
      <c r="BQ50" s="167"/>
      <c r="BR50" s="168"/>
      <c r="BS50" s="180"/>
      <c r="BT50" s="181" t="s">
        <v>172</v>
      </c>
      <c r="BU50" s="182"/>
      <c r="BV50" s="172" t="str">
        <f t="shared" si="10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157</v>
      </c>
      <c r="D51" s="259"/>
      <c r="E51" s="259"/>
      <c r="F51" s="263"/>
      <c r="G51" s="259"/>
      <c r="H51" s="260"/>
      <c r="I51" s="268"/>
      <c r="J51" s="262">
        <v>7</v>
      </c>
      <c r="K51" s="263" t="s">
        <v>158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7"/>
        <v/>
      </c>
      <c r="AY51" s="199"/>
      <c r="AZ51" s="200"/>
      <c r="BA51" s="167"/>
      <c r="BB51" s="168"/>
      <c r="BC51" s="180"/>
      <c r="BD51" s="181" t="s">
        <v>172</v>
      </c>
      <c r="BE51" s="171"/>
      <c r="BF51" s="172" t="str">
        <f t="shared" si="8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9"/>
        <v/>
      </c>
      <c r="BO51" s="199"/>
      <c r="BP51" s="200"/>
      <c r="BQ51" s="167"/>
      <c r="BR51" s="168"/>
      <c r="BS51" s="180"/>
      <c r="BT51" s="181" t="s">
        <v>172</v>
      </c>
      <c r="BU51" s="171"/>
      <c r="BV51" s="172" t="str">
        <f t="shared" si="10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159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160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7"/>
        <v/>
      </c>
      <c r="AY52" s="199"/>
      <c r="AZ52" s="200"/>
      <c r="BA52" s="288"/>
      <c r="BB52" s="168"/>
      <c r="BC52" s="180"/>
      <c r="BD52" s="181" t="s">
        <v>172</v>
      </c>
      <c r="BE52" s="182"/>
      <c r="BF52" s="172" t="str">
        <f t="shared" si="8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9"/>
        <v/>
      </c>
      <c r="BO52" s="199"/>
      <c r="BP52" s="200"/>
      <c r="BQ52" s="288"/>
      <c r="BR52" s="168"/>
      <c r="BS52" s="180"/>
      <c r="BT52" s="181" t="s">
        <v>172</v>
      </c>
      <c r="BU52" s="182"/>
      <c r="BV52" s="172" t="str">
        <f t="shared" si="10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161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7"/>
        <v/>
      </c>
      <c r="AY53" s="199"/>
      <c r="AZ53" s="200"/>
      <c r="BA53" s="167"/>
      <c r="BB53" s="168"/>
      <c r="BC53" s="180"/>
      <c r="BD53" s="181" t="s">
        <v>172</v>
      </c>
      <c r="BE53" s="171"/>
      <c r="BF53" s="172" t="str">
        <f t="shared" si="8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9"/>
        <v/>
      </c>
      <c r="BO53" s="199"/>
      <c r="BP53" s="200"/>
      <c r="BQ53" s="167"/>
      <c r="BR53" s="168"/>
      <c r="BS53" s="180"/>
      <c r="BT53" s="181" t="s">
        <v>172</v>
      </c>
      <c r="BU53" s="171"/>
      <c r="BV53" s="172" t="str">
        <f t="shared" si="10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162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7"/>
        <v/>
      </c>
      <c r="AY54" s="199"/>
      <c r="AZ54" s="200"/>
      <c r="BA54" s="288"/>
      <c r="BB54" s="168"/>
      <c r="BC54" s="180"/>
      <c r="BD54" s="181" t="s">
        <v>172</v>
      </c>
      <c r="BE54" s="171"/>
      <c r="BF54" s="172" t="str">
        <f t="shared" si="8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9"/>
        <v/>
      </c>
      <c r="BO54" s="199"/>
      <c r="BP54" s="200"/>
      <c r="BQ54" s="288"/>
      <c r="BR54" s="168"/>
      <c r="BS54" s="180"/>
      <c r="BT54" s="181" t="s">
        <v>172</v>
      </c>
      <c r="BU54" s="171"/>
      <c r="BV54" s="172" t="str">
        <f t="shared" si="10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163</v>
      </c>
      <c r="C55" s="268"/>
      <c r="D55" s="268"/>
      <c r="E55" s="268"/>
      <c r="F55" s="268"/>
      <c r="G55" s="268"/>
      <c r="H55" s="268"/>
      <c r="I55" s="268"/>
      <c r="J55" s="301" t="s">
        <v>164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7"/>
        <v/>
      </c>
      <c r="AY55" s="199"/>
      <c r="AZ55" s="200"/>
      <c r="BA55" s="167"/>
      <c r="BB55" s="168"/>
      <c r="BC55" s="180"/>
      <c r="BD55" s="181" t="s">
        <v>172</v>
      </c>
      <c r="BE55" s="171"/>
      <c r="BF55" s="172" t="str">
        <f t="shared" si="8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9"/>
        <v/>
      </c>
      <c r="BO55" s="199"/>
      <c r="BP55" s="200"/>
      <c r="BQ55" s="167"/>
      <c r="BR55" s="168"/>
      <c r="BS55" s="180"/>
      <c r="BT55" s="181" t="s">
        <v>172</v>
      </c>
      <c r="BU55" s="171"/>
      <c r="BV55" s="172" t="str">
        <f t="shared" si="10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165</v>
      </c>
      <c r="K56" s="306"/>
      <c r="L56" s="306"/>
      <c r="M56" s="306"/>
      <c r="N56" s="307"/>
      <c r="O56" s="308" t="s">
        <v>166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7"/>
        <v/>
      </c>
      <c r="AY56" s="199"/>
      <c r="AZ56" s="200"/>
      <c r="BA56" s="167"/>
      <c r="BB56" s="168"/>
      <c r="BC56" s="180"/>
      <c r="BD56" s="181" t="s">
        <v>172</v>
      </c>
      <c r="BE56" s="171"/>
      <c r="BF56" s="172" t="str">
        <f t="shared" si="8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9"/>
        <v/>
      </c>
      <c r="BO56" s="199"/>
      <c r="BP56" s="200"/>
      <c r="BQ56" s="167"/>
      <c r="BR56" s="168"/>
      <c r="BS56" s="180"/>
      <c r="BT56" s="181" t="s">
        <v>172</v>
      </c>
      <c r="BU56" s="171"/>
      <c r="BV56" s="172" t="str">
        <f t="shared" si="10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7"/>
        <v/>
      </c>
      <c r="AY57" s="199"/>
      <c r="AZ57" s="200"/>
      <c r="BA57" s="167"/>
      <c r="BB57" s="168"/>
      <c r="BC57" s="180"/>
      <c r="BD57" s="181" t="s">
        <v>172</v>
      </c>
      <c r="BE57" s="171"/>
      <c r="BF57" s="172" t="str">
        <f t="shared" si="8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9"/>
        <v/>
      </c>
      <c r="BO57" s="199"/>
      <c r="BP57" s="200"/>
      <c r="BQ57" s="167"/>
      <c r="BR57" s="168"/>
      <c r="BS57" s="180"/>
      <c r="BT57" s="181" t="s">
        <v>172</v>
      </c>
      <c r="BU57" s="171"/>
      <c r="BV57" s="172" t="str">
        <f t="shared" si="10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7"/>
        <v/>
      </c>
      <c r="AY58" s="199"/>
      <c r="AZ58" s="200"/>
      <c r="BA58" s="288"/>
      <c r="BB58" s="168"/>
      <c r="BC58" s="180"/>
      <c r="BD58" s="181" t="s">
        <v>172</v>
      </c>
      <c r="BE58" s="171"/>
      <c r="BF58" s="172" t="str">
        <f t="shared" si="8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9"/>
        <v/>
      </c>
      <c r="BO58" s="199"/>
      <c r="BP58" s="200"/>
      <c r="BQ58" s="288"/>
      <c r="BR58" s="168"/>
      <c r="BS58" s="180"/>
      <c r="BT58" s="181" t="s">
        <v>172</v>
      </c>
      <c r="BU58" s="171"/>
      <c r="BV58" s="172" t="str">
        <f t="shared" si="10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7"/>
        <v/>
      </c>
      <c r="AY59" s="199"/>
      <c r="AZ59" s="200"/>
      <c r="BA59" s="167"/>
      <c r="BB59" s="168"/>
      <c r="BC59" s="180"/>
      <c r="BD59" s="181" t="s">
        <v>172</v>
      </c>
      <c r="BE59" s="171"/>
      <c r="BF59" s="172" t="str">
        <f t="shared" si="8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9"/>
        <v/>
      </c>
      <c r="BO59" s="199"/>
      <c r="BP59" s="200"/>
      <c r="BQ59" s="167"/>
      <c r="BR59" s="168"/>
      <c r="BS59" s="180"/>
      <c r="BT59" s="181" t="s">
        <v>172</v>
      </c>
      <c r="BU59" s="171"/>
      <c r="BV59" s="172" t="str">
        <f t="shared" si="10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167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7"/>
        <v/>
      </c>
      <c r="AY60" s="199"/>
      <c r="AZ60" s="200"/>
      <c r="BA60" s="167"/>
      <c r="BB60" s="168"/>
      <c r="BC60" s="180"/>
      <c r="BD60" s="181" t="s">
        <v>172</v>
      </c>
      <c r="BE60" s="171"/>
      <c r="BF60" s="172" t="str">
        <f t="shared" si="8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9"/>
        <v/>
      </c>
      <c r="BO60" s="199"/>
      <c r="BP60" s="200"/>
      <c r="BQ60" s="167"/>
      <c r="BR60" s="168"/>
      <c r="BS60" s="180"/>
      <c r="BT60" s="181" t="s">
        <v>172</v>
      </c>
      <c r="BU60" s="171"/>
      <c r="BV60" s="172" t="str">
        <f t="shared" ref="BV60" si="15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168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168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168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168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168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</vt:lpstr>
      <vt:lpstr>'SL2'!A.</vt:lpstr>
      <vt:lpstr>'SL2'!C.</vt:lpstr>
      <vt:lpstr>'SL2'!F.</vt:lpstr>
      <vt:lpstr>'SL2'!GCS</vt:lpstr>
      <vt:lpstr>'SL2'!GTH</vt:lpstr>
      <vt:lpstr>'SL2'!H</vt:lpstr>
      <vt:lpstr>'SL2'!h.1</vt:lpstr>
      <vt:lpstr>'SL2'!h.10</vt:lpstr>
      <vt:lpstr>'SL2'!h.2</vt:lpstr>
      <vt:lpstr>'SL2'!h.3</vt:lpstr>
      <vt:lpstr>'SL2'!h.4</vt:lpstr>
      <vt:lpstr>'SL2'!h.5</vt:lpstr>
      <vt:lpstr>'SL2'!h.6</vt:lpstr>
      <vt:lpstr>'SL2'!h.7</vt:lpstr>
      <vt:lpstr>'SL2'!h.8</vt:lpstr>
      <vt:lpstr>'SL2'!h.9</vt:lpstr>
      <vt:lpstr>'SL2'!HS</vt:lpstr>
      <vt:lpstr>'SL2'!HS.1</vt:lpstr>
      <vt:lpstr>'SL2'!HS.2</vt:lpstr>
      <vt:lpstr>'SL2'!HS.3</vt:lpstr>
      <vt:lpstr>'SL2'!HS.4</vt:lpstr>
      <vt:lpstr>'SL2'!HS.5</vt:lpstr>
      <vt:lpstr>'SL2'!Print_Area</vt:lpstr>
      <vt:lpstr>'SL2'!Q</vt:lpstr>
      <vt:lpstr>'SL2'!R.</vt:lpstr>
      <vt:lpstr>'SL2'!W</vt:lpstr>
      <vt:lpstr>'SL2'!w.1</vt:lpstr>
      <vt:lpstr>'SL2'!w.10</vt:lpstr>
      <vt:lpstr>'SL2'!w.2</vt:lpstr>
      <vt:lpstr>'SL2'!w.3</vt:lpstr>
      <vt:lpstr>'SL2'!w.4</vt:lpstr>
      <vt:lpstr>'SL2'!w.5</vt:lpstr>
      <vt:lpstr>'SL2'!w.6</vt:lpstr>
      <vt:lpstr>'SL2'!w.7</vt:lpstr>
      <vt:lpstr>'SL2'!w.8</vt:lpstr>
      <vt:lpstr>'SL2'!w.9</vt:lpstr>
      <vt:lpstr>'SL2'!WS</vt:lpstr>
      <vt:lpstr>'SL2'!WS.1</vt:lpstr>
      <vt:lpstr>'SL2'!WS.2</vt:lpstr>
      <vt:lpstr>'SL2'!WS.3</vt:lpstr>
      <vt:lpstr>'SL2'!WS.4</vt:lpstr>
      <vt:lpstr>'SL2'!WS.5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2024-07-29T07:51:57Z</dcterms:created>
  <dcterms:modified xsi:type="dcterms:W3CDTF">2024-08-07T03:48:05Z</dcterms:modified>
</cp:coreProperties>
</file>