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393DB0B-BD0C-4477-A85D-A28026ADF349}" xr6:coauthVersionLast="47" xr6:coauthVersionMax="47" xr10:uidLastSave="{00000000-0000-0000-0000-000000000000}"/>
  <bookViews>
    <workbookView xWindow="-108" yWindow="-108" windowWidth="23256" windowHeight="12456" xr2:uid="{209A4BDE-AAFD-401C-A7CC-C8F3A0A4DED2}"/>
  </bookViews>
  <sheets>
    <sheet name="SL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'SL2'!$P$18</definedName>
    <definedName name="BD">"BD"</definedName>
    <definedName name="C." localSheetId="0">'SL2'!$P$17</definedName>
    <definedName name="F." localSheetId="0">'SL2'!$P$16</definedName>
    <definedName name="GCS" localSheetId="0">'SL2'!$O$12</definedName>
    <definedName name="GTH" localSheetId="0">'SL2'!$O$11</definedName>
    <definedName name="H" localSheetId="0">'SL2'!$E$12</definedName>
    <definedName name="h.1" localSheetId="0">'SL2'!$C$14</definedName>
    <definedName name="h.10" localSheetId="0">'SL2'!$E$18</definedName>
    <definedName name="h.2" localSheetId="0">'SL2'!$C$15</definedName>
    <definedName name="h.3" localSheetId="0">'SL2'!$C$16</definedName>
    <definedName name="h.4" localSheetId="0">'SL2'!$C$17</definedName>
    <definedName name="h.5" localSheetId="0">'SL2'!$C$18</definedName>
    <definedName name="h.6" localSheetId="0">'SL2'!$E$14</definedName>
    <definedName name="h.7" localSheetId="0">'SL2'!$E$15</definedName>
    <definedName name="h.8" localSheetId="0">'SL2'!$E$16</definedName>
    <definedName name="h.9" localSheetId="0">'SL2'!$E$17</definedName>
    <definedName name="HS" localSheetId="0">'SL2'!$H$12</definedName>
    <definedName name="HS.1" localSheetId="0">'SL2'!$L$14</definedName>
    <definedName name="HS.2" localSheetId="0">'SL2'!$L$15</definedName>
    <definedName name="HS.3" localSheetId="0">'SL2'!$L$16</definedName>
    <definedName name="HS.4" localSheetId="0">'SL2'!$L$17</definedName>
    <definedName name="HS.5" localSheetId="0">'SL2'!$L$18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'SL2'!$1:$61</definedName>
    <definedName name="Q" localSheetId="0">'SL2'!$I$11</definedName>
    <definedName name="R." localSheetId="0">'SL2'!$C$62</definedName>
    <definedName name="st" hidden="1">[6]Gra_Ord_In_2000!$BA$12:$BA$1655</definedName>
    <definedName name="W" localSheetId="0">'SL2'!$E$11</definedName>
    <definedName name="w.1" localSheetId="0">'SL2'!$H$14</definedName>
    <definedName name="w.10" localSheetId="0">'SL2'!$J$18</definedName>
    <definedName name="w.2" localSheetId="0">'SL2'!$H$15</definedName>
    <definedName name="w.3" localSheetId="0">'SL2'!$H$16</definedName>
    <definedName name="w.4" localSheetId="0">'SL2'!$H$17</definedName>
    <definedName name="w.5" localSheetId="0">'SL2'!$H$18</definedName>
    <definedName name="w.6" localSheetId="0">'SL2'!$J$14</definedName>
    <definedName name="w.7" localSheetId="0">'SL2'!$J$15</definedName>
    <definedName name="w.8" localSheetId="0">'SL2'!$J$16</definedName>
    <definedName name="w.9" localSheetId="0">'SL2'!$J$17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'SL2'!$L$12</definedName>
    <definedName name="WS.1" localSheetId="0">'SL2'!$N$14</definedName>
    <definedName name="WS.2" localSheetId="0">'SL2'!$N$15</definedName>
    <definedName name="WS.3" localSheetId="0">'SL2'!$N$16</definedName>
    <definedName name="WS.4" localSheetId="0">'SL2'!$N$17</definedName>
    <definedName name="WS.5" localSheetId="0">'SL2'!$N$18</definedName>
    <definedName name="Z_8BD11290_77B3_4D27_9040_BB9D2A7264B2_.wvu.PrintArea" localSheetId="0" hidden="1">'SL2'!$1:$61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2" i="1" l="1"/>
  <c r="BF34" i="1"/>
  <c r="BF35" i="1"/>
  <c r="BF36" i="1"/>
  <c r="BF37" i="1"/>
  <c r="BF38" i="1"/>
  <c r="BF39" i="1"/>
  <c r="BF40" i="1"/>
  <c r="BF41" i="1"/>
  <c r="BF42" i="1"/>
  <c r="BF43" i="1"/>
  <c r="BF44" i="1"/>
  <c r="AX22" i="1"/>
  <c r="AX23" i="1"/>
  <c r="AX24" i="1"/>
  <c r="AX25" i="1"/>
  <c r="AX26" i="1"/>
  <c r="AX27" i="1"/>
  <c r="AX28" i="1"/>
  <c r="AX29" i="1"/>
  <c r="AX30" i="1"/>
  <c r="AX31" i="1"/>
  <c r="AX32" i="1"/>
  <c r="BQ37" i="1"/>
  <c r="BN37" i="1" s="1"/>
  <c r="BN43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8" i="1"/>
  <c r="AU23" i="1"/>
  <c r="AU24" i="1"/>
  <c r="AU25" i="1"/>
  <c r="AU26" i="1"/>
  <c r="AU27" i="1"/>
  <c r="AU28" i="1"/>
  <c r="AU22" i="1"/>
  <c r="AR23" i="1"/>
  <c r="AR22" i="1"/>
  <c r="AP22" i="1" l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B24" i="1"/>
  <c r="AB25" i="1"/>
  <c r="BV60" i="1"/>
  <c r="BN60" i="1"/>
  <c r="BF60" i="1"/>
  <c r="AX60" i="1"/>
  <c r="BV59" i="1"/>
  <c r="BN59" i="1"/>
  <c r="BF59" i="1"/>
  <c r="AX59" i="1"/>
  <c r="BV58" i="1"/>
  <c r="BN58" i="1"/>
  <c r="BF58" i="1"/>
  <c r="AX58" i="1"/>
  <c r="BV57" i="1"/>
  <c r="BN57" i="1"/>
  <c r="BF57" i="1"/>
  <c r="AX57" i="1"/>
  <c r="BV56" i="1"/>
  <c r="BN56" i="1"/>
  <c r="BF56" i="1"/>
  <c r="AX56" i="1"/>
  <c r="BV55" i="1"/>
  <c r="BN55" i="1"/>
  <c r="BF55" i="1"/>
  <c r="AX55" i="1"/>
  <c r="BV54" i="1"/>
  <c r="BN54" i="1"/>
  <c r="BF54" i="1"/>
  <c r="AX54" i="1"/>
  <c r="BV53" i="1"/>
  <c r="BN53" i="1"/>
  <c r="BF53" i="1"/>
  <c r="AX53" i="1"/>
  <c r="BV52" i="1"/>
  <c r="BN52" i="1"/>
  <c r="BF52" i="1"/>
  <c r="AX52" i="1"/>
  <c r="BV51" i="1"/>
  <c r="BN51" i="1"/>
  <c r="BF51" i="1"/>
  <c r="AX51" i="1"/>
  <c r="BV50" i="1"/>
  <c r="BN50" i="1"/>
  <c r="BF50" i="1"/>
  <c r="AX50" i="1"/>
  <c r="BV49" i="1"/>
  <c r="BN49" i="1"/>
  <c r="BF49" i="1"/>
  <c r="AX49" i="1"/>
  <c r="BV48" i="1"/>
  <c r="BN48" i="1"/>
  <c r="BF48" i="1"/>
  <c r="AX48" i="1"/>
  <c r="BV47" i="1"/>
  <c r="BN47" i="1"/>
  <c r="BF47" i="1"/>
  <c r="AX47" i="1"/>
  <c r="AV47" i="1"/>
  <c r="AU47" i="1"/>
  <c r="AP47" i="1"/>
  <c r="AL47" i="1"/>
  <c r="AF47" i="1"/>
  <c r="AE47" i="1"/>
  <c r="Z47" i="1"/>
  <c r="V47" i="1"/>
  <c r="BV46" i="1"/>
  <c r="BN46" i="1"/>
  <c r="BF46" i="1"/>
  <c r="AX46" i="1"/>
  <c r="AV46" i="1"/>
  <c r="AU46" i="1"/>
  <c r="AP46" i="1"/>
  <c r="AL46" i="1"/>
  <c r="AF46" i="1"/>
  <c r="AE46" i="1"/>
  <c r="Z46" i="1"/>
  <c r="V46" i="1"/>
  <c r="BV45" i="1"/>
  <c r="BN45" i="1"/>
  <c r="BF45" i="1"/>
  <c r="AX45" i="1"/>
  <c r="AV45" i="1"/>
  <c r="AU45" i="1"/>
  <c r="AP45" i="1"/>
  <c r="AL45" i="1"/>
  <c r="AF45" i="1"/>
  <c r="AE45" i="1"/>
  <c r="Z45" i="1"/>
  <c r="V45" i="1"/>
  <c r="BV44" i="1"/>
  <c r="BN44" i="1"/>
  <c r="AV44" i="1"/>
  <c r="AU44" i="1"/>
  <c r="AP44" i="1"/>
  <c r="AL44" i="1"/>
  <c r="AF44" i="1"/>
  <c r="AE44" i="1"/>
  <c r="Z44" i="1"/>
  <c r="V44" i="1"/>
  <c r="BV43" i="1"/>
  <c r="AV43" i="1"/>
  <c r="AU43" i="1"/>
  <c r="AP43" i="1"/>
  <c r="AL43" i="1"/>
  <c r="AF43" i="1"/>
  <c r="AE43" i="1"/>
  <c r="Z43" i="1"/>
  <c r="V43" i="1"/>
  <c r="BV42" i="1"/>
  <c r="BN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N41" i="1"/>
  <c r="AV41" i="1"/>
  <c r="AU41" i="1"/>
  <c r="AP41" i="1"/>
  <c r="AL41" i="1"/>
  <c r="AF41" i="1"/>
  <c r="AE41" i="1"/>
  <c r="Z41" i="1"/>
  <c r="V41" i="1"/>
  <c r="BV40" i="1"/>
  <c r="BN40" i="1"/>
  <c r="AV40" i="1"/>
  <c r="AU40" i="1"/>
  <c r="AP40" i="1"/>
  <c r="AL40" i="1"/>
  <c r="AF40" i="1"/>
  <c r="AE40" i="1"/>
  <c r="Z40" i="1"/>
  <c r="V40" i="1"/>
  <c r="BV39" i="1"/>
  <c r="AV39" i="1"/>
  <c r="AU39" i="1"/>
  <c r="AP39" i="1"/>
  <c r="AL39" i="1"/>
  <c r="AF39" i="1"/>
  <c r="AE39" i="1"/>
  <c r="Z39" i="1"/>
  <c r="V39" i="1"/>
  <c r="BV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AV36" i="1"/>
  <c r="AU36" i="1"/>
  <c r="AP36" i="1"/>
  <c r="AL36" i="1"/>
  <c r="AF36" i="1"/>
  <c r="AE36" i="1"/>
  <c r="Z36" i="1"/>
  <c r="V36" i="1"/>
  <c r="BV35" i="1"/>
  <c r="AV35" i="1"/>
  <c r="AU35" i="1"/>
  <c r="AL35" i="1"/>
  <c r="AF35" i="1"/>
  <c r="AE35" i="1"/>
  <c r="Z35" i="1"/>
  <c r="V35" i="1"/>
  <c r="BV34" i="1"/>
  <c r="AV34" i="1"/>
  <c r="AU34" i="1"/>
  <c r="AL34" i="1"/>
  <c r="AF34" i="1"/>
  <c r="AE34" i="1"/>
  <c r="Z34" i="1"/>
  <c r="V34" i="1"/>
  <c r="BF33" i="1"/>
  <c r="AX33" i="1"/>
  <c r="AV33" i="1"/>
  <c r="AU33" i="1"/>
  <c r="AL33" i="1"/>
  <c r="AF33" i="1"/>
  <c r="AE33" i="1"/>
  <c r="Z33" i="1"/>
  <c r="V33" i="1"/>
  <c r="BF32" i="1"/>
  <c r="AV32" i="1"/>
  <c r="AU32" i="1"/>
  <c r="AL32" i="1"/>
  <c r="AF32" i="1"/>
  <c r="AE32" i="1"/>
  <c r="Z32" i="1"/>
  <c r="V32" i="1"/>
  <c r="BF31" i="1"/>
  <c r="AF31" i="1"/>
  <c r="AE31" i="1"/>
  <c r="Z31" i="1"/>
  <c r="V31" i="1"/>
  <c r="BU30" i="1"/>
  <c r="BV30" i="1" s="1"/>
  <c r="BF30" i="1"/>
  <c r="AF30" i="1"/>
  <c r="AE30" i="1"/>
  <c r="Z30" i="1"/>
  <c r="V30" i="1"/>
  <c r="BV29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E27" i="1"/>
  <c r="Z27" i="1"/>
  <c r="X27" i="1"/>
  <c r="V27" i="1"/>
  <c r="BV26" i="1"/>
  <c r="BF26" i="1"/>
  <c r="AE26" i="1"/>
  <c r="AF26" i="1" s="1"/>
  <c r="Z26" i="1"/>
  <c r="X26" i="1"/>
  <c r="V26" i="1"/>
  <c r="BV25" i="1"/>
  <c r="BF25" i="1"/>
  <c r="AE25" i="1"/>
  <c r="Z25" i="1"/>
  <c r="X25" i="1"/>
  <c r="V25" i="1"/>
  <c r="BV24" i="1"/>
  <c r="BF24" i="1"/>
  <c r="AE24" i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BZ14" i="1" s="1"/>
  <c r="L14" i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E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A3" i="1" s="1"/>
  <c r="AF2" i="1"/>
  <c r="AV2" i="1" s="1"/>
  <c r="BL2" i="1" s="1"/>
  <c r="CB2" i="1" s="1"/>
  <c r="BQ3" i="1" l="1"/>
  <c r="AA10" i="1"/>
  <c r="AT11" i="1"/>
  <c r="AF22" i="1"/>
  <c r="BZ11" i="1"/>
  <c r="AD11" i="1"/>
  <c r="AD14" i="1"/>
  <c r="BW10" i="1"/>
  <c r="AD12" i="1"/>
  <c r="AN23" i="1"/>
  <c r="AV23" i="1" s="1"/>
  <c r="AN24" i="1"/>
  <c r="AV24" i="1" s="1"/>
  <c r="AN25" i="1"/>
  <c r="AV25" i="1" s="1"/>
  <c r="AN22" i="1"/>
  <c r="AV22" i="1" s="1"/>
  <c r="AF27" i="1"/>
  <c r="AN27" i="1"/>
  <c r="AV27" i="1" s="1"/>
  <c r="AN26" i="1"/>
  <c r="AV26" i="1" s="1"/>
  <c r="AN28" i="1"/>
  <c r="AV28" i="1" s="1"/>
  <c r="BJ14" i="1"/>
  <c r="AR14" i="1"/>
  <c r="AF25" i="1"/>
  <c r="AF24" i="1"/>
  <c r="BK4" i="1"/>
  <c r="AF48" i="1"/>
  <c r="BG9" i="1"/>
  <c r="AQ10" i="1"/>
  <c r="BZ12" i="1"/>
  <c r="AB14" i="1"/>
  <c r="BU33" i="1"/>
  <c r="BV33" i="1" s="1"/>
  <c r="AE4" i="1"/>
  <c r="AA9" i="1"/>
  <c r="BU31" i="1"/>
  <c r="BV31" i="1" s="1"/>
  <c r="BU32" i="1"/>
  <c r="BV32" i="1" s="1"/>
  <c r="U3" i="1"/>
  <c r="CA4" i="1"/>
  <c r="BW9" i="1"/>
  <c r="BU37" i="1"/>
  <c r="BV37" i="1" s="1"/>
  <c r="AT12" i="1"/>
  <c r="AK3" i="1"/>
  <c r="BX14" i="1"/>
  <c r="BH14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2ED37EE-C0E2-47C1-9B4E-774BBC4C2AE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E4EA6637-E751-419F-B11A-DD432D86096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D5CB59C-361D-4E4B-A9CA-BB6270C0744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<sst xmlns="http://schemas.openxmlformats.org/spreadsheetml/2006/main" count="573" uniqueCount="188">
  <si>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</si>
  <si>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</si>
  <si>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</si>
  <si>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</si>
  <si>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</si>
  <si>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</si>
  <si>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</si>
  <si>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</si>
  <si>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</si>
  <si>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</si>
  <si>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</si>
  <si>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</si>
  <si>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</si>
  <si>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</si>
  <si>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</si>
  <si>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</si>
  <si>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</si>
  <si>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</si>
  <si>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</si>
  <si>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</si>
  <si>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</si>
  <si>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U9H-11005</t>
  </si>
  <si>
    <t>Unit Code</t>
  </si>
  <si>
    <r>
      <t xml:space="preserve">H </t>
    </r>
    <r>
      <rPr>
        <sz val="10"/>
        <rFont val="Arial"/>
        <family val="2"/>
      </rPr>
      <t>item</t>
    </r>
  </si>
  <si>
    <t>U9H-10008</t>
  </si>
  <si>
    <t>52H2-B/O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</si>
  <si>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</si>
  <si>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</si>
  <si>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</si>
  <si>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</si>
  <si>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</si>
  <si>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</si>
  <si>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</si>
  <si>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</si>
  <si>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</si>
  <si>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</si>
  <si>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</si>
  <si>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</si>
  <si>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</si>
  <si>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</si>
  <si>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</si>
  <si>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</si>
  <si>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</si>
  <si>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</si>
  <si>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</si>
  <si>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</si>
  <si>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</si>
  <si>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</si>
  <si>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</si>
  <si>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</si>
  <si>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</si>
  <si>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</si>
  <si>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</si>
  <si>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</si>
  <si>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</si>
  <si>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</si>
  <si>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</si>
  <si>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</si>
  <si>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</si>
  <si>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</si>
  <si>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</si>
  <si>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</si>
  <si>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</si>
  <si>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</si>
  <si>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</si>
  <si>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</si>
  <si>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</si>
  <si>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</si>
  <si>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</si>
  <si>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</si>
  <si>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</si>
  <si>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</si>
  <si>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</si>
  <si>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</si>
  <si>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</si>
  <si>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</si>
  <si>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</si>
  <si>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</si>
  <si>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</si>
  <si>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</si>
  <si>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</si>
  <si>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</si>
  <si>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</si>
  <si>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</si>
  <si>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9K-20852</t>
  </si>
  <si>
    <t>FOR STILE</t>
  </si>
  <si>
    <t>SILL</t>
  </si>
  <si>
    <t>9K-87106</t>
  </si>
  <si>
    <t>INSIDE TOP RAIL</t>
  </si>
  <si>
    <t>9K-20853</t>
  </si>
  <si>
    <t>JAMB(L)</t>
  </si>
  <si>
    <t>9K-87107</t>
  </si>
  <si>
    <t>BOTTOM RAIL</t>
  </si>
  <si>
    <t>9K-87111</t>
  </si>
  <si>
    <t>JAMB(R)</t>
  </si>
  <si>
    <t>STILE(L)</t>
  </si>
  <si>
    <t>9K-87139</t>
  </si>
  <si>
    <t>9K-30231</t>
  </si>
  <si>
    <t>FOR INTERLOCKING STILE</t>
  </si>
  <si>
    <t>ATTACHMENT</t>
  </si>
  <si>
    <t>9K-87109</t>
  </si>
  <si>
    <t>STILE(R)</t>
  </si>
  <si>
    <t>5K-12950</t>
  </si>
  <si>
    <t>FOR BOTTOM RAIL</t>
  </si>
  <si>
    <t>9K-87110</t>
  </si>
  <si>
    <t>INTERLOCKING STILE(O)</t>
  </si>
  <si>
    <t>9K-86981</t>
  </si>
  <si>
    <t>EM-4008</t>
  </si>
  <si>
    <t>FOR BACK PLATE &amp; HOOK LOCK CATH</t>
  </si>
  <si>
    <t>9K-30232</t>
  </si>
  <si>
    <t>INTERLOCKING STILE(I)</t>
  </si>
  <si>
    <t>9K-87112</t>
  </si>
  <si>
    <t>K-39954</t>
  </si>
  <si>
    <t>9K-30195</t>
  </si>
  <si>
    <t>EM-4012</t>
  </si>
  <si>
    <t>FOR GUIDE</t>
  </si>
  <si>
    <t>9K-30233</t>
  </si>
  <si>
    <t>FOR STILE, INTERLOCKING STILE</t>
  </si>
  <si>
    <t>BM-4025G</t>
  </si>
  <si>
    <t>FOR ASS</t>
  </si>
  <si>
    <t>S</t>
  </si>
  <si>
    <t>9K-30186</t>
  </si>
  <si>
    <t>M</t>
  </si>
  <si>
    <t>FOR STILE-L&amp;R</t>
  </si>
  <si>
    <t>9K-10840</t>
  </si>
  <si>
    <t>2K-26921</t>
  </si>
  <si>
    <t>FOR TOP,BOTTOM RAIL</t>
  </si>
  <si>
    <t>9K-30171</t>
  </si>
  <si>
    <t>9K-20762</t>
  </si>
  <si>
    <t>9K-20682</t>
  </si>
  <si>
    <t>9K-30246</t>
  </si>
  <si>
    <t>FOR INTERLOCK STILE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</si>
  <si>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</si>
  <si>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</si>
  <si>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</si>
  <si>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</si>
  <si>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</si>
  <si>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</si>
  <si>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</si>
  <si>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</si>
  <si>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</si>
  <si>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</si>
  <si>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</si>
  <si>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</si>
  <si>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</si>
  <si>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</si>
  <si>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</si>
  <si>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</si>
  <si>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</si>
  <si>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</si>
  <si>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</si>
  <si>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</si>
  <si>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</si>
  <si>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</si>
  <si>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</si>
  <si>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</si>
  <si>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</si>
  <si>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</si>
  <si>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</si>
  <si>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</si>
  <si>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</si>
  <si>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</si>
  <si>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</si>
  <si>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</si>
  <si>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</si>
  <si>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</si>
  <si>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</si>
  <si>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</si>
  <si>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</si>
  <si>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</si>
  <si>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</si>
  <si>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-</t>
  </si>
  <si>
    <t>YK</t>
  </si>
  <si>
    <t>YS</t>
  </si>
  <si>
    <t>DG</t>
  </si>
  <si>
    <t/>
  </si>
  <si>
    <t>BACKPLATE</t>
  </si>
  <si>
    <t>2K-36477</t>
  </si>
  <si>
    <t>2K-36476</t>
  </si>
  <si>
    <t>D1</t>
  </si>
  <si>
    <t>YW</t>
  </si>
  <si>
    <t>EF-4006D6</t>
  </si>
  <si>
    <t>9K-11368</t>
  </si>
  <si>
    <t>FOR HOOKLOCK</t>
  </si>
  <si>
    <t>FOR BACKPLATE</t>
  </si>
  <si>
    <t>9K-11140</t>
  </si>
  <si>
    <t>9K-11141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</si>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</sst>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72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1" xfId="3" applyFont="1" applyBorder="1" applyAlignment="1">
      <alignment vertical="center"/>
    </xf>
    <xf numFmtId="0" fontId="16" fillId="0" borderId="62" xfId="3" applyFont="1" applyBorder="1" applyAlignment="1">
      <alignment vertical="center"/>
    </xf>
    <xf numFmtId="0" fontId="17" fillId="0" borderId="63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4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5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5" borderId="50" xfId="1" applyFill="1" applyBorder="1" applyProtection="1">
      <protection hidden="1"/>
    </xf>
    <xf numFmtId="0" fontId="1" fillId="5" borderId="51" xfId="1" applyFill="1" applyBorder="1" applyProtection="1">
      <protection hidden="1"/>
    </xf>
    <xf numFmtId="0" fontId="1" fillId="5" borderId="52" xfId="1" applyFill="1" applyBorder="1" applyProtection="1">
      <protection hidden="1"/>
    </xf>
    <xf numFmtId="0" fontId="1" fillId="5" borderId="53" xfId="4" applyFill="1" applyBorder="1" applyAlignment="1" applyProtection="1">
      <alignment horizontal="left"/>
      <protection hidden="1"/>
    </xf>
    <xf numFmtId="0" fontId="1" fillId="5" borderId="51" xfId="1" quotePrefix="1" applyFill="1" applyBorder="1" applyAlignment="1" applyProtection="1">
      <alignment horizontal="center"/>
      <protection hidden="1"/>
    </xf>
    <xf numFmtId="49" fontId="1" fillId="5" borderId="52" xfId="1" applyNumberFormat="1" applyFill="1" applyBorder="1" applyAlignment="1" applyProtection="1">
      <alignment horizontal="center"/>
      <protection hidden="1"/>
    </xf>
    <xf numFmtId="0" fontId="1" fillId="5" borderId="53" xfId="1" quotePrefix="1" applyFill="1" applyBorder="1" applyAlignment="1" applyProtection="1">
      <alignment horizontal="center"/>
      <protection locked="0" hidden="1"/>
    </xf>
    <xf numFmtId="0" fontId="1" fillId="5" borderId="54" xfId="1" applyFill="1" applyBorder="1" applyAlignment="1" applyProtection="1">
      <alignment horizontal="right"/>
      <protection hidden="1"/>
    </xf>
    <xf numFmtId="0" fontId="1" fillId="5" borderId="54" xfId="1" applyFill="1" applyBorder="1" applyAlignment="1">
      <alignment horizontal="right"/>
    </xf>
    <xf numFmtId="0" fontId="1" fillId="5" borderId="53" xfId="1" applyFill="1" applyBorder="1" applyProtection="1">
      <protection locked="0" hidden="1"/>
    </xf>
    <xf numFmtId="0" fontId="1" fillId="5" borderId="51" xfId="1" applyFill="1" applyBorder="1" applyProtection="1">
      <protection locked="0" hidden="1"/>
    </xf>
    <xf numFmtId="0" fontId="1" fillId="5" borderId="51" xfId="1" applyFill="1" applyBorder="1" applyAlignment="1" applyProtection="1">
      <alignment horizontal="left"/>
      <protection locked="0" hidden="1"/>
    </xf>
    <xf numFmtId="0" fontId="1" fillId="5" borderId="51" xfId="1" applyFill="1" applyBorder="1" applyAlignment="1" applyProtection="1">
      <alignment horizontal="right"/>
      <protection locked="0" hidden="1"/>
    </xf>
    <xf numFmtId="2" fontId="1" fillId="5" borderId="52" xfId="1" applyNumberFormat="1" applyFill="1" applyBorder="1" applyAlignment="1" applyProtection="1">
      <alignment horizontal="right"/>
      <protection locked="0" hidden="1"/>
    </xf>
    <xf numFmtId="2" fontId="1" fillId="5" borderId="55" xfId="1" applyNumberFormat="1" applyFill="1" applyBorder="1" applyAlignment="1" applyProtection="1">
      <alignment horizontal="center"/>
      <protection locked="0" hidden="1"/>
    </xf>
    <xf numFmtId="0" fontId="1" fillId="5" borderId="53" xfId="1" applyFill="1" applyBorder="1" applyAlignment="1" applyProtection="1">
      <alignment horizontal="left"/>
      <protection hidden="1"/>
    </xf>
    <xf numFmtId="2" fontId="1" fillId="5" borderId="56" xfId="1" applyNumberFormat="1" applyFill="1" applyBorder="1" applyAlignment="1" applyProtection="1">
      <alignment horizontal="right"/>
      <protection locked="0" hidden="1"/>
    </xf>
    <xf numFmtId="0" fontId="1" fillId="5" borderId="53" xfId="1" quotePrefix="1" applyFill="1" applyBorder="1" applyProtection="1">
      <protection locked="0" hidden="1"/>
    </xf>
    <xf numFmtId="0" fontId="1" fillId="0" borderId="50" xfId="1" applyFill="1" applyBorder="1" applyProtection="1">
      <protection hidden="1"/>
    </xf>
    <xf numFmtId="0" fontId="1" fillId="0" borderId="51" xfId="1" applyFill="1" applyBorder="1" applyProtection="1">
      <protection hidden="1"/>
    </xf>
    <xf numFmtId="0" fontId="1" fillId="0" borderId="52" xfId="1" applyFill="1" applyBorder="1" applyProtection="1">
      <protection hidden="1"/>
    </xf>
    <xf numFmtId="0" fontId="1" fillId="0" borderId="53" xfId="4" applyFill="1" applyBorder="1" applyAlignment="1" applyProtection="1">
      <alignment horizontal="left"/>
      <protection hidden="1"/>
    </xf>
    <xf numFmtId="0" fontId="1" fillId="0" borderId="51" xfId="1" quotePrefix="1" applyFill="1" applyBorder="1" applyAlignment="1" applyProtection="1">
      <alignment horizontal="center"/>
      <protection hidden="1"/>
    </xf>
    <xf numFmtId="49" fontId="1" fillId="0" borderId="52" xfId="1" applyNumberFormat="1" applyFill="1" applyBorder="1" applyAlignment="1" applyProtection="1">
      <alignment horizontal="center"/>
      <protection hidden="1"/>
    </xf>
    <xf numFmtId="0" fontId="1" fillId="0" borderId="53" xfId="1" quotePrefix="1" applyFill="1" applyBorder="1" applyAlignment="1" applyProtection="1">
      <alignment horizontal="center"/>
      <protection locked="0" hidden="1"/>
    </xf>
    <xf numFmtId="0" fontId="1" fillId="0" borderId="54" xfId="1" applyFill="1" applyBorder="1" applyAlignment="1" applyProtection="1">
      <alignment horizontal="right"/>
      <protection hidden="1"/>
    </xf>
    <xf numFmtId="0" fontId="1" fillId="0" borderId="54" xfId="1" applyFill="1" applyBorder="1" applyAlignment="1">
      <alignment horizontal="right"/>
    </xf>
    <xf numFmtId="0" fontId="1" fillId="0" borderId="53" xfId="1" applyFill="1" applyBorder="1" applyProtection="1">
      <protection locked="0" hidden="1"/>
    </xf>
    <xf numFmtId="0" fontId="1" fillId="0" borderId="51" xfId="1" applyFill="1" applyBorder="1" applyProtection="1">
      <protection locked="0" hidden="1"/>
    </xf>
    <xf numFmtId="0" fontId="1" fillId="0" borderId="51" xfId="1" applyFill="1" applyBorder="1" applyAlignment="1" applyProtection="1">
      <alignment horizontal="left"/>
      <protection locked="0" hidden="1"/>
    </xf>
    <xf numFmtId="0" fontId="1" fillId="0" borderId="51" xfId="1" applyFill="1" applyBorder="1" applyAlignment="1" applyProtection="1">
      <alignment horizontal="right"/>
      <protection locked="0" hidden="1"/>
    </xf>
    <xf numFmtId="2" fontId="1" fillId="0" borderId="52" xfId="1" applyNumberFormat="1" applyFill="1" applyBorder="1" applyAlignment="1" applyProtection="1">
      <alignment horizontal="right"/>
      <protection locked="0" hidden="1"/>
    </xf>
    <xf numFmtId="2" fontId="1" fillId="0" borderId="55" xfId="1" applyNumberFormat="1" applyFill="1" applyBorder="1" applyAlignment="1" applyProtection="1">
      <alignment horizontal="center"/>
      <protection locked="0" hidden="1"/>
    </xf>
    <xf numFmtId="0" fontId="1" fillId="0" borderId="53" xfId="1" applyFill="1" applyBorder="1" applyAlignment="1" applyProtection="1">
      <alignment horizontal="left"/>
      <protection hidden="1"/>
    </xf>
    <xf numFmtId="2" fontId="1" fillId="0" borderId="56" xfId="1" applyNumberFormat="1" applyFill="1" applyBorder="1" applyAlignment="1" applyProtection="1">
      <alignment horizontal="right"/>
      <protection locked="0" hidden="1"/>
    </xf>
    <xf numFmtId="0" fontId="1" fillId="0" borderId="53" xfId="1" quotePrefix="1" applyFill="1" applyBorder="1" applyProtection="1">
      <protection locked="0" hidden="1"/>
    </xf>
  </cellXfs>
  <cellStyles count="5">
    <cellStyle name="Currency_FORM New Break Down 2" xfId="2" xr:uid="{1C17B089-8327-451D-AF14-44DE7B9DD26E}"/>
    <cellStyle name="Normal" xfId="0" builtinId="0"/>
    <cellStyle name="Normal 2" xfId="1" xr:uid="{7629D0F3-C237-49BF-9439-E1B96EE16652}"/>
    <cellStyle name="Normal 5" xfId="3" xr:uid="{8DEBECDC-2E46-4712-B7A4-E699CA89F1A5}"/>
    <cellStyle name="Normal_COBA 2" xfId="4" xr:uid="{E7FB8FC9-ACAA-4BF4-BC3E-A4ECF382B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B313883-6322-4410-8829-4A4AF3AFC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9F2B06E-23BC-4BBD-9386-9A8166701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247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E045EC4-BEB1-46C2-BC33-88AD109C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3720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D2B3519-E17E-4AC5-B4F2-9494509E4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4768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31C061C-763C-427D-9C58-22B700F24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666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09ECD79-3481-4DC9-AF61-1C6DE2EBD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67FFE3A-57FB-4F47-88F5-24D338971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2120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14</xdr:col>
      <xdr:colOff>75793</xdr:colOff>
      <xdr:row>41</xdr:row>
      <xdr:rowOff>51670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A5618410-BF6C-4F95-AC6C-27535F97EF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48" r="21748"/>
        <a:stretch/>
      </xdr:blipFill>
      <xdr:spPr bwMode="auto">
        <a:xfrm>
          <a:off x="2415541" y="4107180"/>
          <a:ext cx="3977232" cy="36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24C0-AE71-4B18-B16A-936FB6953B69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D26" sqref="BD26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7.441406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7.44140625" style="275" customWidth="1"/>
    <col min="13" max="13" width="7.88671875" style="275" customWidth="1"/>
    <col min="14" max="14" width="8.332031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7.332031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6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7.10937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8.66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45511.590960648151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45511.590960648151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45511.590960648151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45511.590960648151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45511.590960648151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3">
        <f>W</f>
        <v>2500</v>
      </c>
      <c r="L9" s="334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52H2</v>
      </c>
      <c r="V9" s="36"/>
      <c r="W9" s="55"/>
      <c r="X9" s="62"/>
      <c r="Y9" s="62"/>
      <c r="Z9" s="63" t="s">
        <v>20</v>
      </c>
      <c r="AA9" s="333">
        <f>$K$9</f>
        <v>2500</v>
      </c>
      <c r="AB9" s="334"/>
      <c r="AC9" s="65"/>
      <c r="AD9" s="61"/>
      <c r="AE9" s="59" t="str">
        <f>IF($O$9&gt;0,$O$9,"")</f>
        <v>U9H-11005</v>
      </c>
      <c r="AF9" s="60"/>
      <c r="AG9" s="3"/>
      <c r="AH9" s="53" t="s">
        <v>19</v>
      </c>
      <c r="AI9" s="36"/>
      <c r="AJ9" s="37"/>
      <c r="AK9" s="54" t="str">
        <f>IF($E$9&gt;0,$E$9,"")</f>
        <v>52H2</v>
      </c>
      <c r="AL9" s="36"/>
      <c r="AM9" s="55"/>
      <c r="AN9" s="62"/>
      <c r="AO9" s="62"/>
      <c r="AP9" s="63" t="s">
        <v>20</v>
      </c>
      <c r="AQ9" s="333">
        <f>$K$9</f>
        <v>2500</v>
      </c>
      <c r="AR9" s="334"/>
      <c r="AS9" s="65"/>
      <c r="AT9" s="61"/>
      <c r="AU9" s="59" t="str">
        <f>IF($O$9&gt;0,$O$9,"")</f>
        <v>U9H-11005</v>
      </c>
      <c r="AV9" s="60"/>
      <c r="AW9" s="3"/>
      <c r="AX9" s="53" t="s">
        <v>19</v>
      </c>
      <c r="AY9" s="36"/>
      <c r="AZ9" s="37"/>
      <c r="BA9" s="54" t="str">
        <f>IF(E9&gt;0,E9,"")</f>
        <v>52H2</v>
      </c>
      <c r="BB9" s="36"/>
      <c r="BC9" s="55"/>
      <c r="BD9" s="62"/>
      <c r="BE9" s="62"/>
      <c r="BF9" s="63" t="s">
        <v>20</v>
      </c>
      <c r="BG9" s="333">
        <f>$K$9</f>
        <v>2500</v>
      </c>
      <c r="BH9" s="334"/>
      <c r="BI9" s="65"/>
      <c r="BJ9" s="61"/>
      <c r="BK9" s="59" t="str">
        <f>IF($O$9&gt;0,$O$9,"")</f>
        <v>U9H-11005</v>
      </c>
      <c r="BL9" s="60"/>
      <c r="BM9" s="3"/>
      <c r="BN9" s="53" t="s">
        <v>19</v>
      </c>
      <c r="BO9" s="36"/>
      <c r="BP9" s="37"/>
      <c r="BQ9" s="54" t="str">
        <f>IF(U9&gt;0,U9,"")</f>
        <v>52H2</v>
      </c>
      <c r="BR9" s="36"/>
      <c r="BS9" s="55"/>
      <c r="BT9" s="62"/>
      <c r="BU9" s="62"/>
      <c r="BV9" s="63" t="s">
        <v>20</v>
      </c>
      <c r="BW9" s="333">
        <f>$K$9</f>
        <v>2500</v>
      </c>
      <c r="BX9" s="334"/>
      <c r="BY9" s="65"/>
      <c r="BZ9" s="61"/>
      <c r="CA9" s="59" t="str">
        <f>IF($O$9&gt;0,$O$9,"")</f>
        <v>U9H-11005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3">
        <f>H</f>
        <v>2000</v>
      </c>
      <c r="L10" s="335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3">
        <f>$K$10</f>
        <v>2000</v>
      </c>
      <c r="AB10" s="334"/>
      <c r="AC10" s="65"/>
      <c r="AD10" s="61"/>
      <c r="AE10" s="59" t="str">
        <f>IF($O$10&gt;0,$O$10,"")</f>
        <v>U9H-10008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3">
        <f>$K$10</f>
        <v>2000</v>
      </c>
      <c r="AR10" s="334"/>
      <c r="AS10" s="65"/>
      <c r="AT10" s="61"/>
      <c r="AU10" s="59" t="str">
        <f>IF($O$10&gt;0,$O$10,"")</f>
        <v>U9H-10008</v>
      </c>
      <c r="AV10" s="60"/>
      <c r="AW10" s="3"/>
      <c r="AX10" s="53" t="s">
        <v>22</v>
      </c>
      <c r="AY10" s="36"/>
      <c r="AZ10" s="37"/>
      <c r="BA10" s="54" t="str">
        <f>IF($U$10&gt;0,$U$10,"")</f>
        <v>52H2</v>
      </c>
      <c r="BB10" s="36"/>
      <c r="BC10" s="55"/>
      <c r="BD10" s="62"/>
      <c r="BE10" s="62"/>
      <c r="BF10" s="66" t="s">
        <v>23</v>
      </c>
      <c r="BG10" s="333">
        <f>$K$10</f>
        <v>2000</v>
      </c>
      <c r="BH10" s="334"/>
      <c r="BI10" s="65"/>
      <c r="BJ10" s="61"/>
      <c r="BK10" s="59" t="str">
        <f>IF($O$10&gt;0,$O$10,"")</f>
        <v>U9H-10008</v>
      </c>
      <c r="BL10" s="60"/>
      <c r="BM10" s="3"/>
      <c r="BN10" s="53" t="s">
        <v>22</v>
      </c>
      <c r="BO10" s="36"/>
      <c r="BP10" s="37"/>
      <c r="BQ10" s="54" t="str">
        <f>IF($AK$10&gt;0,$AK$10,"")</f>
        <v>52H2-B/O</v>
      </c>
      <c r="BR10" s="36"/>
      <c r="BS10" s="55"/>
      <c r="BT10" s="62"/>
      <c r="BU10" s="62"/>
      <c r="BV10" s="66" t="s">
        <v>23</v>
      </c>
      <c r="BW10" s="333">
        <f>$K$10</f>
        <v>2000</v>
      </c>
      <c r="BX10" s="334"/>
      <c r="BY10" s="65"/>
      <c r="BZ10" s="61"/>
      <c r="CA10" s="59" t="str">
        <f>IF($O$10&gt;0,$O$10,"")</f>
        <v>U9H-10008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1" t="s">
        <v>27</v>
      </c>
      <c r="I11" s="331">
        <v>1</v>
      </c>
      <c r="J11" s="331" t="s">
        <v>28</v>
      </c>
      <c r="K11" s="327" t="s">
        <v>29</v>
      </c>
      <c r="L11" s="328"/>
      <c r="M11" s="322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1" t="s">
        <v>27</v>
      </c>
      <c r="Y11" s="331">
        <f>IF($I$11&gt;0,$I$11,"")</f>
        <v>1</v>
      </c>
      <c r="Z11" s="331" t="s">
        <v>28</v>
      </c>
      <c r="AA11" s="327" t="str">
        <f>IF($K$11&gt;0,$K$11,"")</f>
        <v>TT01</v>
      </c>
      <c r="AB11" s="328"/>
      <c r="AC11" s="322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1" t="s">
        <v>27</v>
      </c>
      <c r="AO11" s="331">
        <f>IF($I$11&gt;0,$I$11,"")</f>
        <v>1</v>
      </c>
      <c r="AP11" s="331" t="s">
        <v>28</v>
      </c>
      <c r="AQ11" s="327" t="str">
        <f>IF($K$11&gt;0,$K$11,"")</f>
        <v>TT01</v>
      </c>
      <c r="AR11" s="328"/>
      <c r="AS11" s="322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1" t="s">
        <v>27</v>
      </c>
      <c r="BE11" s="331">
        <f>IF($I$11&gt;0,$I$11,"")</f>
        <v>1</v>
      </c>
      <c r="BF11" s="331" t="s">
        <v>28</v>
      </c>
      <c r="BG11" s="327" t="str">
        <f>IF($K$11&gt;0,$K$11,"")</f>
        <v>TT01</v>
      </c>
      <c r="BH11" s="328"/>
      <c r="BI11" s="322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1" t="s">
        <v>27</v>
      </c>
      <c r="BU11" s="331">
        <f>IF($I$11&gt;0,$I$11,"")</f>
        <v>1</v>
      </c>
      <c r="BV11" s="331" t="s">
        <v>28</v>
      </c>
      <c r="BW11" s="327" t="str">
        <f>IF($K$11&gt;0,$K$11,"")</f>
        <v>TT01</v>
      </c>
      <c r="BX11" s="328"/>
      <c r="BY11" s="322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2"/>
      <c r="I12" s="332"/>
      <c r="J12" s="332"/>
      <c r="K12" s="329"/>
      <c r="L12" s="330"/>
      <c r="M12" s="323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2"/>
      <c r="Y12" s="332"/>
      <c r="Z12" s="332"/>
      <c r="AA12" s="329"/>
      <c r="AB12" s="330"/>
      <c r="AC12" s="323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2"/>
      <c r="AO12" s="332"/>
      <c r="AP12" s="332"/>
      <c r="AQ12" s="329"/>
      <c r="AR12" s="330"/>
      <c r="AS12" s="323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2"/>
      <c r="BE12" s="332"/>
      <c r="BF12" s="332"/>
      <c r="BG12" s="329"/>
      <c r="BH12" s="330"/>
      <c r="BI12" s="323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2"/>
      <c r="BU12" s="332"/>
      <c r="BV12" s="332"/>
      <c r="BW12" s="329"/>
      <c r="BX12" s="330"/>
      <c r="BY12" s="323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1920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1920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1920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1920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1920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2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95</v>
      </c>
      <c r="AI22" s="199"/>
      <c r="AJ22" s="203"/>
      <c r="AK22" s="167" t="s">
        <v>96</v>
      </c>
      <c r="AL22" s="168" t="s">
        <v>171</v>
      </c>
      <c r="AM22" s="201">
        <v>3</v>
      </c>
      <c r="AN22" s="170">
        <f>HS.1+10</f>
        <v>1930</v>
      </c>
      <c r="AO22" s="171">
        <v>1</v>
      </c>
      <c r="AP22" s="172">
        <f t="shared" ref="AP22:AP47" si="3">IF(AO22&lt;0.1,"",Q*AO22)</f>
        <v>1</v>
      </c>
      <c r="AQ22" s="202"/>
      <c r="AR22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561.3</v>
      </c>
      <c r="AS22" s="175"/>
      <c r="AT22" s="176"/>
      <c r="AU22" s="177">
        <f>IF(AK22&gt;"",VLOOKUP(AK22,MATERIAL_WEIGHT,2,FALSE),"")</f>
        <v>0.51300000000000001</v>
      </c>
      <c r="AV22" s="178">
        <f>IF(AK22&gt;"",(AU22*AN22*AP22)/1000,"")</f>
        <v>0.99009000000000003</v>
      </c>
      <c r="AW22" s="4"/>
      <c r="AX22" s="354" t="str">
        <f t="shared" ref="AX22:AX60" si="4">IF(BA22&gt;"",VLOOKUP(BA22,PART_NAMA,3,FALSE),"")</f>
        <v>SEALER PAD</v>
      </c>
      <c r="AY22" s="355"/>
      <c r="AZ22" s="356"/>
      <c r="BA22" s="357" t="s">
        <v>84</v>
      </c>
      <c r="BB22" s="358"/>
      <c r="BC22" s="359"/>
      <c r="BD22" s="360" t="s">
        <v>172</v>
      </c>
      <c r="BE22" s="361">
        <v>1</v>
      </c>
      <c r="BF22" s="362">
        <f t="shared" ref="BF22:BF60" si="5">IF(BE22="","",Q*BE22)</f>
        <v>1</v>
      </c>
      <c r="BG22" s="363"/>
      <c r="BH22" s="364"/>
      <c r="BI22" s="365"/>
      <c r="BJ22" s="366"/>
      <c r="BK22" s="367"/>
      <c r="BL22" s="368"/>
      <c r="BM22" s="4"/>
      <c r="BN22" s="336" t="str">
        <f t="shared" ref="BN22:BN60" si="6">IF(BQ22&gt;"",VLOOKUP(BQ22,PART_NAMA,3,FALSE),"")</f>
        <v>HOOK LOCK</v>
      </c>
      <c r="BO22" s="337"/>
      <c r="BP22" s="338"/>
      <c r="BQ22" s="339" t="s">
        <v>177</v>
      </c>
      <c r="BR22" s="340"/>
      <c r="BS22" s="341"/>
      <c r="BT22" s="342" t="s">
        <v>179</v>
      </c>
      <c r="BU22" s="343">
        <v>1</v>
      </c>
      <c r="BV22" s="344">
        <f t="shared" ref="BV22:BV59" si="7">IF(BU22="","",Q*BU22)</f>
        <v>1</v>
      </c>
      <c r="BW22" s="345"/>
      <c r="BX22" s="346" t="s">
        <v>85</v>
      </c>
      <c r="BY22" s="347"/>
      <c r="BZ22" s="348"/>
      <c r="CA22" s="349"/>
      <c r="CB22" s="350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5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1</v>
      </c>
      <c r="X23" s="206">
        <f>W-21</f>
        <v>2479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1.8691659999999999</v>
      </c>
      <c r="AG23" s="4"/>
      <c r="AH23" s="198" t="s">
        <v>101</v>
      </c>
      <c r="AI23" s="199"/>
      <c r="AJ23" s="203"/>
      <c r="AK23" s="167" t="s">
        <v>96</v>
      </c>
      <c r="AL23" s="168" t="s">
        <v>171</v>
      </c>
      <c r="AM23" s="201">
        <v>4</v>
      </c>
      <c r="AN23" s="170">
        <f>HS.1+10</f>
        <v>1930</v>
      </c>
      <c r="AO23" s="182">
        <v>1</v>
      </c>
      <c r="AP23" s="172">
        <f t="shared" si="3"/>
        <v>1</v>
      </c>
      <c r="AQ23" s="202"/>
      <c r="AR23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561.3</v>
      </c>
      <c r="AS23" s="175"/>
      <c r="AT23" s="176"/>
      <c r="AU23" s="177">
        <f>IF(AK23&gt;"",VLOOKUP(AK23,MATERIAL_WEIGHT,2,FALSE),"")</f>
        <v>0.51300000000000001</v>
      </c>
      <c r="AV23" s="178">
        <f t="shared" ref="AV23:AV28" si="8">IF(AK23&gt;"",(AU23*AN23*AP23)/1000,"")</f>
        <v>0.99009000000000003</v>
      </c>
      <c r="AW23" s="4"/>
      <c r="AX23" s="354" t="str">
        <f t="shared" si="4"/>
        <v>SEALER PAD</v>
      </c>
      <c r="AY23" s="355"/>
      <c r="AZ23" s="356"/>
      <c r="BA23" s="369" t="s">
        <v>89</v>
      </c>
      <c r="BB23" s="358"/>
      <c r="BC23" s="359"/>
      <c r="BD23" s="360" t="s">
        <v>172</v>
      </c>
      <c r="BE23" s="361">
        <v>1</v>
      </c>
      <c r="BF23" s="362">
        <f t="shared" si="5"/>
        <v>1</v>
      </c>
      <c r="BG23" s="363"/>
      <c r="BH23" s="364"/>
      <c r="BI23" s="365"/>
      <c r="BJ23" s="366"/>
      <c r="BK23" s="367"/>
      <c r="BL23" s="368"/>
      <c r="BM23" s="4"/>
      <c r="BN23" s="336" t="str">
        <f t="shared" si="6"/>
        <v>HOOK LOCK</v>
      </c>
      <c r="BO23" s="337"/>
      <c r="BP23" s="338"/>
      <c r="BQ23" s="351" t="s">
        <v>178</v>
      </c>
      <c r="BR23" s="340"/>
      <c r="BS23" s="341"/>
      <c r="BT23" s="342" t="s">
        <v>179</v>
      </c>
      <c r="BU23" s="343">
        <v>1</v>
      </c>
      <c r="BV23" s="344">
        <f t="shared" si="7"/>
        <v>1</v>
      </c>
      <c r="BW23" s="345"/>
      <c r="BX23" s="346" t="s">
        <v>85</v>
      </c>
      <c r="BY23" s="347"/>
      <c r="BZ23" s="348"/>
      <c r="CA23" s="349"/>
      <c r="CB23" s="350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5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7"/>
      <c r="Q24" s="4"/>
      <c r="R24" s="198" t="s">
        <v>90</v>
      </c>
      <c r="S24" s="199"/>
      <c r="T24" s="200"/>
      <c r="U24" s="167" t="s">
        <v>91</v>
      </c>
      <c r="V24" s="168" t="str">
        <f t="shared" si="0"/>
        <v>-</v>
      </c>
      <c r="W24" s="201">
        <v>3</v>
      </c>
      <c r="X24" s="206">
        <f>H</f>
        <v>2000</v>
      </c>
      <c r="Y24" s="171">
        <v>1</v>
      </c>
      <c r="Z24" s="172">
        <f t="shared" si="1"/>
        <v>1</v>
      </c>
      <c r="AA24" s="202"/>
      <c r="AB24" s="174" t="str">
        <f>CONCATENATE("C+49 = ",(C.)+49)</f>
        <v>C+49 = 649</v>
      </c>
      <c r="AC24" s="175"/>
      <c r="AD24" s="176"/>
      <c r="AE24" s="177">
        <f t="shared" si="2"/>
        <v>0.46300000000000002</v>
      </c>
      <c r="AF24" s="178">
        <f t="shared" ref="AF24:AF47" si="9">IF(U24&gt;"",(AE24*X24*Z24)/1000,"")</f>
        <v>0.92600000000000005</v>
      </c>
      <c r="AG24" s="4"/>
      <c r="AH24" s="198" t="s">
        <v>105</v>
      </c>
      <c r="AI24" s="199"/>
      <c r="AJ24" s="203"/>
      <c r="AK24" s="167" t="s">
        <v>106</v>
      </c>
      <c r="AL24" s="168" t="s">
        <v>171</v>
      </c>
      <c r="AM24" s="201">
        <v>24</v>
      </c>
      <c r="AN24" s="170">
        <f>HS.1+10</f>
        <v>1930</v>
      </c>
      <c r="AO24" s="171">
        <v>1</v>
      </c>
      <c r="AP24" s="172">
        <f t="shared" si="3"/>
        <v>1</v>
      </c>
      <c r="AQ24" s="202"/>
      <c r="AR24" s="174"/>
      <c r="AS24" s="175"/>
      <c r="AT24" s="176"/>
      <c r="AU24" s="177">
        <f>IF(AK24&gt;"",VLOOKUP(AK24,MATERIAL_WEIGHT,2,FALSE),"")</f>
        <v>0.42399999999999999</v>
      </c>
      <c r="AV24" s="178">
        <f t="shared" si="8"/>
        <v>0.81831999999999994</v>
      </c>
      <c r="AW24" s="4"/>
      <c r="AX24" s="354" t="str">
        <f t="shared" si="4"/>
        <v>HOOK LOCK CATCH</v>
      </c>
      <c r="AY24" s="355"/>
      <c r="AZ24" s="356"/>
      <c r="BA24" s="369" t="s">
        <v>185</v>
      </c>
      <c r="BB24" s="358"/>
      <c r="BC24" s="359"/>
      <c r="BD24" s="360" t="s">
        <v>173</v>
      </c>
      <c r="BE24" s="361">
        <v>2</v>
      </c>
      <c r="BF24" s="362">
        <f t="shared" si="5"/>
        <v>2</v>
      </c>
      <c r="BG24" s="363"/>
      <c r="BH24" s="364" t="s">
        <v>7</v>
      </c>
      <c r="BI24" s="365"/>
      <c r="BJ24" s="366"/>
      <c r="BK24" s="370"/>
      <c r="BL24" s="368"/>
      <c r="BM24" s="4"/>
      <c r="BN24" s="336" t="str">
        <f t="shared" si="6"/>
        <v>SCREW</v>
      </c>
      <c r="BO24" s="337"/>
      <c r="BP24" s="338"/>
      <c r="BQ24" s="351" t="s">
        <v>181</v>
      </c>
      <c r="BR24" s="340"/>
      <c r="BS24" s="341"/>
      <c r="BT24" s="342" t="s">
        <v>173</v>
      </c>
      <c r="BU24" s="343">
        <v>2</v>
      </c>
      <c r="BV24" s="344">
        <f t="shared" si="7"/>
        <v>2</v>
      </c>
      <c r="BW24" s="345"/>
      <c r="BX24" s="346" t="s">
        <v>184</v>
      </c>
      <c r="BY24" s="347"/>
      <c r="BZ24" s="348"/>
      <c r="CA24" s="352"/>
      <c r="CB24" s="350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5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7"/>
      <c r="Q25" s="4"/>
      <c r="R25" s="198" t="s">
        <v>94</v>
      </c>
      <c r="S25" s="199"/>
      <c r="T25" s="200"/>
      <c r="U25" s="167" t="s">
        <v>91</v>
      </c>
      <c r="V25" s="168" t="str">
        <f t="shared" si="0"/>
        <v>-</v>
      </c>
      <c r="W25" s="201">
        <v>4</v>
      </c>
      <c r="X25" s="206">
        <f>H</f>
        <v>2000</v>
      </c>
      <c r="Y25" s="171">
        <v>1</v>
      </c>
      <c r="Z25" s="172">
        <f t="shared" si="1"/>
        <v>1</v>
      </c>
      <c r="AA25" s="208"/>
      <c r="AB25" s="174" t="str">
        <f>CONCATENATE("C+49 = ",(C.)+49)</f>
        <v>C+49 = 649</v>
      </c>
      <c r="AC25" s="175"/>
      <c r="AD25" s="176"/>
      <c r="AE25" s="177">
        <f t="shared" si="2"/>
        <v>0.46300000000000002</v>
      </c>
      <c r="AF25" s="178">
        <f t="shared" si="9"/>
        <v>0.92600000000000005</v>
      </c>
      <c r="AG25" s="4"/>
      <c r="AH25" s="198" t="s">
        <v>110</v>
      </c>
      <c r="AI25" s="199"/>
      <c r="AJ25" s="203"/>
      <c r="AK25" s="167" t="s">
        <v>111</v>
      </c>
      <c r="AL25" s="168" t="s">
        <v>171</v>
      </c>
      <c r="AM25" s="201">
        <v>5</v>
      </c>
      <c r="AN25" s="170">
        <f>HS.1+10</f>
        <v>1930</v>
      </c>
      <c r="AO25" s="171">
        <v>1</v>
      </c>
      <c r="AP25" s="172">
        <f t="shared" si="3"/>
        <v>1</v>
      </c>
      <c r="AQ25" s="208"/>
      <c r="AR25" s="174"/>
      <c r="AS25" s="175"/>
      <c r="AT25" s="176"/>
      <c r="AU25" s="177">
        <f>IF(AK25&gt;"",VLOOKUP(AK25,MATERIAL_WEIGHT,2,FALSE),"")</f>
        <v>0.86399999999999999</v>
      </c>
      <c r="AV25" s="178">
        <f t="shared" si="8"/>
        <v>1.6675199999999999</v>
      </c>
      <c r="AW25" s="4"/>
      <c r="AX25" s="354" t="str">
        <f t="shared" si="4"/>
        <v>BACK PLATE</v>
      </c>
      <c r="AY25" s="355"/>
      <c r="AZ25" s="356"/>
      <c r="BA25" s="369" t="s">
        <v>186</v>
      </c>
      <c r="BB25" s="358"/>
      <c r="BC25" s="359"/>
      <c r="BD25" s="360" t="s">
        <v>173</v>
      </c>
      <c r="BE25" s="361">
        <v>2</v>
      </c>
      <c r="BF25" s="362">
        <f t="shared" si="5"/>
        <v>2</v>
      </c>
      <c r="BG25" s="363"/>
      <c r="BH25" s="364" t="s">
        <v>7</v>
      </c>
      <c r="BI25" s="365"/>
      <c r="BJ25" s="366"/>
      <c r="BK25" s="370"/>
      <c r="BL25" s="368"/>
      <c r="BM25" s="4"/>
      <c r="BN25" s="336" t="str">
        <f t="shared" si="6"/>
        <v>CAP</v>
      </c>
      <c r="BO25" s="337"/>
      <c r="BP25" s="338"/>
      <c r="BQ25" s="351" t="s">
        <v>97</v>
      </c>
      <c r="BR25" s="340"/>
      <c r="BS25" s="341"/>
      <c r="BT25" s="342" t="s">
        <v>180</v>
      </c>
      <c r="BU25" s="343">
        <v>2</v>
      </c>
      <c r="BV25" s="344">
        <f t="shared" si="7"/>
        <v>2</v>
      </c>
      <c r="BW25" s="345"/>
      <c r="BX25" s="346"/>
      <c r="BY25" s="347"/>
      <c r="BZ25" s="348"/>
      <c r="CA25" s="352"/>
      <c r="CB25" s="350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5"/>
      <c r="C26" s="193"/>
      <c r="D26" s="193"/>
      <c r="E26" s="209"/>
      <c r="F26" s="209"/>
      <c r="G26" s="4"/>
      <c r="H26" s="4"/>
      <c r="I26" s="4"/>
      <c r="J26" s="4"/>
      <c r="K26" s="4"/>
      <c r="L26" s="4"/>
      <c r="M26" s="193"/>
      <c r="N26" s="193"/>
      <c r="O26" s="193"/>
      <c r="P26" s="207"/>
      <c r="Q26" s="4"/>
      <c r="R26" s="198" t="s">
        <v>99</v>
      </c>
      <c r="S26" s="199"/>
      <c r="T26" s="200"/>
      <c r="U26" s="167" t="s">
        <v>100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8"/>
      <c r="AB26" s="174"/>
      <c r="AC26" s="175"/>
      <c r="AD26" s="210"/>
      <c r="AE26" s="177">
        <f t="shared" si="2"/>
        <v>0.219</v>
      </c>
      <c r="AF26" s="178">
        <f t="shared" si="9"/>
        <v>0.54290099999999997</v>
      </c>
      <c r="AG26" s="4"/>
      <c r="AH26" s="198" t="s">
        <v>82</v>
      </c>
      <c r="AI26" s="199"/>
      <c r="AJ26" s="203"/>
      <c r="AK26" s="167" t="s">
        <v>83</v>
      </c>
      <c r="AL26" s="168" t="s">
        <v>171</v>
      </c>
      <c r="AM26" s="201">
        <v>0</v>
      </c>
      <c r="AN26" s="170">
        <f>(WS.1/2)-60</f>
        <v>1170</v>
      </c>
      <c r="AO26" s="171">
        <v>1</v>
      </c>
      <c r="AP26" s="172">
        <f t="shared" si="3"/>
        <v>1</v>
      </c>
      <c r="AQ26" s="208"/>
      <c r="AR26" s="174"/>
      <c r="AS26" s="175"/>
      <c r="AT26" s="210"/>
      <c r="AU26" s="177">
        <f>IF(AK26&gt;"",VLOOKUP(AK26,MATERIAL_WEIGHT,2,FALSE),"")</f>
        <v>0.25800000000000001</v>
      </c>
      <c r="AV26" s="178">
        <f t="shared" si="8"/>
        <v>0.30186000000000002</v>
      </c>
      <c r="AW26" s="4"/>
      <c r="AX26" s="354" t="str">
        <f t="shared" si="4"/>
        <v>LABEL</v>
      </c>
      <c r="AY26" s="355"/>
      <c r="AZ26" s="356"/>
      <c r="BA26" s="369" t="s">
        <v>187</v>
      </c>
      <c r="BB26" s="358"/>
      <c r="BC26" s="359"/>
      <c r="BD26" s="360" t="s">
        <v>173</v>
      </c>
      <c r="BE26" s="361">
        <v>1</v>
      </c>
      <c r="BF26" s="362">
        <f t="shared" si="5"/>
        <v>1</v>
      </c>
      <c r="BG26" s="363"/>
      <c r="BH26" s="364" t="s">
        <v>7</v>
      </c>
      <c r="BI26" s="365"/>
      <c r="BJ26" s="366"/>
      <c r="BK26" s="370"/>
      <c r="BL26" s="368"/>
      <c r="BM26" s="4"/>
      <c r="BN26" s="336" t="str">
        <f t="shared" si="6"/>
        <v>ROLLER</v>
      </c>
      <c r="BO26" s="337"/>
      <c r="BP26" s="338"/>
      <c r="BQ26" s="351" t="s">
        <v>102</v>
      </c>
      <c r="BR26" s="340"/>
      <c r="BS26" s="341"/>
      <c r="BT26" s="342" t="s">
        <v>173</v>
      </c>
      <c r="BU26" s="343">
        <v>4</v>
      </c>
      <c r="BV26" s="344">
        <f t="shared" si="7"/>
        <v>4</v>
      </c>
      <c r="BW26" s="345" t="s">
        <v>7</v>
      </c>
      <c r="BX26" s="346" t="s">
        <v>103</v>
      </c>
      <c r="BY26" s="347"/>
      <c r="BZ26" s="348"/>
      <c r="CA26" s="352"/>
      <c r="CB26" s="350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5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7"/>
      <c r="Q27" s="4"/>
      <c r="R27" s="198" t="s">
        <v>99</v>
      </c>
      <c r="S27" s="199"/>
      <c r="T27" s="200"/>
      <c r="U27" s="167" t="s">
        <v>104</v>
      </c>
      <c r="V27" s="168" t="str">
        <f t="shared" si="0"/>
        <v>-</v>
      </c>
      <c r="W27" s="201">
        <v>1</v>
      </c>
      <c r="X27" s="170">
        <f>W-21</f>
        <v>2479</v>
      </c>
      <c r="Y27" s="171">
        <v>1</v>
      </c>
      <c r="Z27" s="172">
        <f t="shared" si="1"/>
        <v>1</v>
      </c>
      <c r="AA27" s="208"/>
      <c r="AB27" s="174"/>
      <c r="AC27" s="175"/>
      <c r="AD27" s="210"/>
      <c r="AE27" s="177">
        <f t="shared" si="2"/>
        <v>0.31900000000000001</v>
      </c>
      <c r="AF27" s="178">
        <f t="shared" si="9"/>
        <v>0.79080100000000009</v>
      </c>
      <c r="AG27" s="4"/>
      <c r="AH27" s="198" t="s">
        <v>88</v>
      </c>
      <c r="AI27" s="199"/>
      <c r="AJ27" s="203"/>
      <c r="AK27" s="167" t="s">
        <v>83</v>
      </c>
      <c r="AL27" s="168" t="s">
        <v>171</v>
      </c>
      <c r="AM27" s="201">
        <v>0</v>
      </c>
      <c r="AN27" s="170">
        <f>(WS.1/2)-60</f>
        <v>1170</v>
      </c>
      <c r="AO27" s="171">
        <v>1</v>
      </c>
      <c r="AP27" s="172">
        <f t="shared" si="3"/>
        <v>1</v>
      </c>
      <c r="AQ27" s="208"/>
      <c r="AR27" s="174"/>
      <c r="AS27" s="175"/>
      <c r="AT27" s="210"/>
      <c r="AU27" s="177">
        <f>IF(AK27&gt;"",VLOOKUP(AK27,MATERIAL_WEIGHT,2,FALSE),"")</f>
        <v>0.25800000000000001</v>
      </c>
      <c r="AV27" s="178">
        <f t="shared" si="8"/>
        <v>0.30186000000000002</v>
      </c>
      <c r="AW27" s="4"/>
      <c r="AX27" s="354" t="str">
        <f t="shared" si="4"/>
        <v>SCREW</v>
      </c>
      <c r="AY27" s="355"/>
      <c r="AZ27" s="356"/>
      <c r="BA27" s="369" t="s">
        <v>107</v>
      </c>
      <c r="BB27" s="358"/>
      <c r="BC27" s="359"/>
      <c r="BD27" s="360" t="s">
        <v>173</v>
      </c>
      <c r="BE27" s="361">
        <v>6</v>
      </c>
      <c r="BF27" s="362">
        <f t="shared" si="5"/>
        <v>6</v>
      </c>
      <c r="BG27" s="371"/>
      <c r="BH27" s="364" t="s">
        <v>108</v>
      </c>
      <c r="BI27" s="365"/>
      <c r="BJ27" s="366"/>
      <c r="BK27" s="370"/>
      <c r="BL27" s="368"/>
      <c r="BM27" s="4"/>
      <c r="BN27" s="336" t="str">
        <f t="shared" si="6"/>
        <v>SPECER</v>
      </c>
      <c r="BO27" s="337"/>
      <c r="BP27" s="338"/>
      <c r="BQ27" s="351" t="s">
        <v>109</v>
      </c>
      <c r="BR27" s="340"/>
      <c r="BS27" s="341"/>
      <c r="BT27" s="342" t="s">
        <v>174</v>
      </c>
      <c r="BU27" s="343">
        <v>4</v>
      </c>
      <c r="BV27" s="344">
        <f t="shared" si="7"/>
        <v>4</v>
      </c>
      <c r="BW27" s="353" t="s">
        <v>7</v>
      </c>
      <c r="BX27" s="346" t="s">
        <v>85</v>
      </c>
      <c r="BY27" s="347"/>
      <c r="BZ27" s="348"/>
      <c r="CA27" s="352"/>
      <c r="CB27" s="350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5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7"/>
      <c r="Q28" s="4"/>
      <c r="R28" s="212"/>
      <c r="S28" s="213"/>
      <c r="T28" s="214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8"/>
      <c r="AB28" s="174"/>
      <c r="AC28" s="175"/>
      <c r="AD28" s="210"/>
      <c r="AE28" s="177" t="str">
        <f t="shared" si="2"/>
        <v/>
      </c>
      <c r="AF28" s="178" t="str">
        <f t="shared" si="9"/>
        <v/>
      </c>
      <c r="AG28" s="4"/>
      <c r="AH28" s="212" t="s">
        <v>92</v>
      </c>
      <c r="AI28" s="213"/>
      <c r="AJ28" s="215"/>
      <c r="AK28" s="167" t="s">
        <v>93</v>
      </c>
      <c r="AL28" s="168" t="s">
        <v>171</v>
      </c>
      <c r="AM28" s="201">
        <v>0</v>
      </c>
      <c r="AN28" s="170">
        <f>(WS.1/2)-60</f>
        <v>1170</v>
      </c>
      <c r="AO28" s="171">
        <v>2</v>
      </c>
      <c r="AP28" s="172">
        <f t="shared" si="3"/>
        <v>2</v>
      </c>
      <c r="AQ28" s="208"/>
      <c r="AR28" s="174"/>
      <c r="AS28" s="175"/>
      <c r="AT28" s="210"/>
      <c r="AU28" s="177">
        <f>IF(AK28&gt;"",VLOOKUP(AK28,MATERIAL_WEIGHT,2,FALSE),"")</f>
        <v>0.40799999999999997</v>
      </c>
      <c r="AV28" s="178">
        <f t="shared" si="8"/>
        <v>0.9547199999999999</v>
      </c>
      <c r="AW28" s="4"/>
      <c r="AX28" s="354" t="str">
        <f t="shared" si="4"/>
        <v>GUIDER</v>
      </c>
      <c r="AY28" s="355"/>
      <c r="AZ28" s="356"/>
      <c r="BA28" s="369" t="s">
        <v>112</v>
      </c>
      <c r="BB28" s="358"/>
      <c r="BC28" s="359"/>
      <c r="BD28" s="360" t="s">
        <v>172</v>
      </c>
      <c r="BE28" s="361">
        <v>2</v>
      </c>
      <c r="BF28" s="362">
        <f t="shared" si="5"/>
        <v>2</v>
      </c>
      <c r="BG28" s="363"/>
      <c r="BH28" s="364" t="s">
        <v>7</v>
      </c>
      <c r="BI28" s="365"/>
      <c r="BJ28" s="366"/>
      <c r="BK28" s="370"/>
      <c r="BL28" s="368"/>
      <c r="BM28" s="4"/>
      <c r="BN28" s="336" t="str">
        <f t="shared" si="6"/>
        <v>SPECER</v>
      </c>
      <c r="BO28" s="337"/>
      <c r="BP28" s="338"/>
      <c r="BQ28" s="351" t="s">
        <v>113</v>
      </c>
      <c r="BR28" s="340"/>
      <c r="BS28" s="341"/>
      <c r="BT28" s="342" t="s">
        <v>174</v>
      </c>
      <c r="BU28" s="343">
        <v>4</v>
      </c>
      <c r="BV28" s="344">
        <f t="shared" si="7"/>
        <v>4</v>
      </c>
      <c r="BW28" s="345" t="s">
        <v>7</v>
      </c>
      <c r="BX28" s="346" t="s">
        <v>85</v>
      </c>
      <c r="BY28" s="347"/>
      <c r="BZ28" s="348"/>
      <c r="CA28" s="352"/>
      <c r="CB28" s="350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5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7"/>
      <c r="Q29" s="4"/>
      <c r="R29" s="212"/>
      <c r="S29" s="213"/>
      <c r="T29" s="214"/>
      <c r="U29" s="216"/>
      <c r="V29" s="168" t="str">
        <f t="shared" si="0"/>
        <v/>
      </c>
      <c r="W29" s="217"/>
      <c r="X29" s="170"/>
      <c r="Y29" s="218"/>
      <c r="Z29" s="172" t="str">
        <f t="shared" si="1"/>
        <v/>
      </c>
      <c r="AA29" s="219"/>
      <c r="AB29" s="174"/>
      <c r="AC29" s="175"/>
      <c r="AD29" s="210"/>
      <c r="AE29" s="177" t="str">
        <f t="shared" si="2"/>
        <v/>
      </c>
      <c r="AF29" s="178" t="str">
        <f t="shared" si="9"/>
        <v/>
      </c>
      <c r="AG29" s="4"/>
      <c r="AH29" s="198"/>
      <c r="AI29" s="199"/>
      <c r="AJ29" s="203"/>
      <c r="AK29" s="167"/>
      <c r="AL29" s="168"/>
      <c r="AM29" s="201"/>
      <c r="AN29" s="170"/>
      <c r="AO29" s="171"/>
      <c r="AP29" s="172" t="str">
        <f t="shared" si="3"/>
        <v/>
      </c>
      <c r="AQ29" s="202"/>
      <c r="AR29" s="174"/>
      <c r="AS29" s="175"/>
      <c r="AT29" s="176"/>
      <c r="AU29" s="177"/>
      <c r="AV29" s="178"/>
      <c r="AW29" s="4"/>
      <c r="AX29" s="354" t="str">
        <f t="shared" si="4"/>
        <v>SCREW</v>
      </c>
      <c r="AY29" s="355"/>
      <c r="AZ29" s="356"/>
      <c r="BA29" s="369" t="s">
        <v>114</v>
      </c>
      <c r="BB29" s="358"/>
      <c r="BC29" s="359"/>
      <c r="BD29" s="360" t="s">
        <v>173</v>
      </c>
      <c r="BE29" s="361">
        <v>2</v>
      </c>
      <c r="BF29" s="362">
        <f t="shared" si="5"/>
        <v>2</v>
      </c>
      <c r="BG29" s="363"/>
      <c r="BH29" s="364" t="s">
        <v>115</v>
      </c>
      <c r="BI29" s="365"/>
      <c r="BJ29" s="366"/>
      <c r="BK29" s="370"/>
      <c r="BL29" s="368"/>
      <c r="BM29" s="4"/>
      <c r="BN29" s="336" t="str">
        <f t="shared" si="6"/>
        <v>GUIDER</v>
      </c>
      <c r="BO29" s="337"/>
      <c r="BP29" s="338"/>
      <c r="BQ29" s="351" t="s">
        <v>116</v>
      </c>
      <c r="BR29" s="340"/>
      <c r="BS29" s="341"/>
      <c r="BT29" s="342" t="s">
        <v>174</v>
      </c>
      <c r="BU29" s="343">
        <v>8</v>
      </c>
      <c r="BV29" s="344">
        <f t="shared" si="7"/>
        <v>8</v>
      </c>
      <c r="BW29" s="345" t="s">
        <v>7</v>
      </c>
      <c r="BX29" s="346" t="s">
        <v>117</v>
      </c>
      <c r="BY29" s="347"/>
      <c r="BZ29" s="348"/>
      <c r="CA29" s="352"/>
      <c r="CB29" s="350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5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7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19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/>
      <c r="AM30" s="201"/>
      <c r="AN30" s="206"/>
      <c r="AO30" s="182"/>
      <c r="AP30" s="172" t="str">
        <f t="shared" si="3"/>
        <v/>
      </c>
      <c r="AQ30" s="202"/>
      <c r="AR30" s="174"/>
      <c r="AS30" s="175"/>
      <c r="AT30" s="176"/>
      <c r="AU30" s="177"/>
      <c r="AV30" s="178"/>
      <c r="AW30" s="4"/>
      <c r="AX30" s="354" t="str">
        <f t="shared" si="4"/>
        <v>SCREW</v>
      </c>
      <c r="AY30" s="355"/>
      <c r="AZ30" s="356"/>
      <c r="BA30" s="369" t="s">
        <v>118</v>
      </c>
      <c r="BB30" s="358"/>
      <c r="BC30" s="359"/>
      <c r="BD30" s="360" t="s">
        <v>173</v>
      </c>
      <c r="BE30" s="361">
        <v>8</v>
      </c>
      <c r="BF30" s="362">
        <f t="shared" si="5"/>
        <v>8</v>
      </c>
      <c r="BG30" s="363"/>
      <c r="BH30" s="364" t="s">
        <v>119</v>
      </c>
      <c r="BI30" s="365"/>
      <c r="BJ30" s="366"/>
      <c r="BK30" s="370"/>
      <c r="BL30" s="368" t="s">
        <v>120</v>
      </c>
      <c r="BM30" s="4"/>
      <c r="BN30" s="336" t="str">
        <f t="shared" si="6"/>
        <v>PULLING BLOCK</v>
      </c>
      <c r="BO30" s="337"/>
      <c r="BP30" s="338"/>
      <c r="BQ30" s="351" t="s">
        <v>121</v>
      </c>
      <c r="BR30" s="340"/>
      <c r="BS30" s="341"/>
      <c r="BT30" s="342" t="s">
        <v>180</v>
      </c>
      <c r="BU30" s="343">
        <f>IF(H&lt;=1000,2,IF(H&lt;=2200,4,IF(H&gt;2200,6,"")))</f>
        <v>4</v>
      </c>
      <c r="BV30" s="344">
        <f t="shared" si="7"/>
        <v>4</v>
      </c>
      <c r="BW30" s="345"/>
      <c r="BX30" s="346" t="s">
        <v>123</v>
      </c>
      <c r="BY30" s="347"/>
      <c r="BZ30" s="348"/>
      <c r="CA30" s="352"/>
      <c r="CB30" s="350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5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7"/>
      <c r="Q31" s="4"/>
      <c r="R31" s="198"/>
      <c r="S31" s="199"/>
      <c r="T31" s="200"/>
      <c r="U31" s="167"/>
      <c r="V31" s="168" t="str">
        <f t="shared" si="0"/>
        <v/>
      </c>
      <c r="W31" s="220"/>
      <c r="X31" s="206"/>
      <c r="Y31" s="171"/>
      <c r="Z31" s="172" t="str">
        <f t="shared" si="1"/>
        <v/>
      </c>
      <c r="AA31" s="219"/>
      <c r="AB31" s="174"/>
      <c r="AC31" s="175"/>
      <c r="AD31" s="210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/>
      <c r="AM31" s="201"/>
      <c r="AN31" s="206"/>
      <c r="AO31" s="171"/>
      <c r="AP31" s="172" t="str">
        <f t="shared" si="3"/>
        <v/>
      </c>
      <c r="AQ31" s="202"/>
      <c r="AR31" s="174"/>
      <c r="AS31" s="175"/>
      <c r="AT31" s="176"/>
      <c r="AU31" s="177"/>
      <c r="AV31" s="178"/>
      <c r="AW31" s="4"/>
      <c r="AX31" s="354" t="str">
        <f t="shared" si="4"/>
        <v>SHIM RECEIVER</v>
      </c>
      <c r="AY31" s="355"/>
      <c r="AZ31" s="356"/>
      <c r="BA31" s="369" t="s">
        <v>124</v>
      </c>
      <c r="BB31" s="358"/>
      <c r="BC31" s="359"/>
      <c r="BD31" s="360" t="s">
        <v>150</v>
      </c>
      <c r="BE31" s="361">
        <v>3</v>
      </c>
      <c r="BF31" s="362">
        <f t="shared" si="5"/>
        <v>3</v>
      </c>
      <c r="BG31" s="363"/>
      <c r="BH31" s="364"/>
      <c r="BI31" s="365"/>
      <c r="BJ31" s="366"/>
      <c r="BK31" s="370"/>
      <c r="BL31" s="368" t="s">
        <v>120</v>
      </c>
      <c r="BM31" s="4"/>
      <c r="BN31" s="336" t="str">
        <f t="shared" si="6"/>
        <v>AT MATERIAL</v>
      </c>
      <c r="BO31" s="337"/>
      <c r="BP31" s="338"/>
      <c r="BQ31" s="351" t="s">
        <v>125</v>
      </c>
      <c r="BR31" s="340"/>
      <c r="BS31" s="341"/>
      <c r="BT31" s="342" t="s">
        <v>172</v>
      </c>
      <c r="BU31" s="343">
        <f>(8*((WS.1/2)-60))/1000</f>
        <v>9.36</v>
      </c>
      <c r="BV31" s="344">
        <f t="shared" si="7"/>
        <v>9.36</v>
      </c>
      <c r="BW31" s="345" t="s">
        <v>122</v>
      </c>
      <c r="BX31" s="346" t="s">
        <v>126</v>
      </c>
      <c r="BY31" s="347"/>
      <c r="BZ31" s="348"/>
      <c r="CA31" s="352"/>
      <c r="CB31" s="350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5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7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19"/>
      <c r="AB32" s="174"/>
      <c r="AC32" s="175"/>
      <c r="AD32" s="210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ref="AL32:AL47" si="10">IF(AK32&gt;"","-","")</f>
        <v/>
      </c>
      <c r="AM32" s="169"/>
      <c r="AN32" s="170"/>
      <c r="AO32" s="171"/>
      <c r="AP32" s="172" t="str">
        <f t="shared" si="3"/>
        <v/>
      </c>
      <c r="AQ32" s="219"/>
      <c r="AR32" s="174"/>
      <c r="AS32" s="175"/>
      <c r="AT32" s="210"/>
      <c r="AU32" s="177" t="str">
        <f t="shared" ref="AU32:AU38" si="11">IF(AK32&gt;"",VLOOKUP(AK32,MATERIAL_WEIGHT,2,FALSE),"")</f>
        <v/>
      </c>
      <c r="AV32" s="178" t="str">
        <f t="shared" ref="AV32:AV47" si="12">IF(AK32&gt;"",(AU32*AN32*AP32)/1000,"")</f>
        <v/>
      </c>
      <c r="AW32" s="4"/>
      <c r="AX32" s="354" t="str">
        <f t="shared" si="4"/>
        <v>HOLE CAP</v>
      </c>
      <c r="AY32" s="355"/>
      <c r="AZ32" s="356"/>
      <c r="BA32" s="369" t="s">
        <v>127</v>
      </c>
      <c r="BB32" s="358"/>
      <c r="BC32" s="359"/>
      <c r="BD32" s="360" t="s">
        <v>180</v>
      </c>
      <c r="BE32" s="361">
        <f>IF(W&lt;=821,2,IF(W&lt;=1921,4,IF(W&gt;1921,6,0)))+IF(H&lt;=900,4,IF(H&lt;=1500,6,IF(H&lt;=2500,10,IF(H&lt;=2800,14,0))))</f>
        <v>16</v>
      </c>
      <c r="BF32" s="362">
        <f t="shared" si="5"/>
        <v>16</v>
      </c>
      <c r="BG32" s="363"/>
      <c r="BH32" s="364"/>
      <c r="BI32" s="365"/>
      <c r="BJ32" s="366"/>
      <c r="BK32" s="370"/>
      <c r="BL32" s="368" t="s">
        <v>120</v>
      </c>
      <c r="BM32" s="4"/>
      <c r="BN32" s="336" t="str">
        <f t="shared" si="6"/>
        <v>AT MATERIAL</v>
      </c>
      <c r="BO32" s="337"/>
      <c r="BP32" s="338"/>
      <c r="BQ32" s="351" t="s">
        <v>128</v>
      </c>
      <c r="BR32" s="340"/>
      <c r="BS32" s="341"/>
      <c r="BT32" s="342" t="s">
        <v>172</v>
      </c>
      <c r="BU32" s="343">
        <f>HS.1*2/1000</f>
        <v>3.84</v>
      </c>
      <c r="BV32" s="344">
        <f t="shared" si="7"/>
        <v>3.84</v>
      </c>
      <c r="BW32" s="345" t="s">
        <v>122</v>
      </c>
      <c r="BX32" s="346" t="s">
        <v>85</v>
      </c>
      <c r="BY32" s="347"/>
      <c r="BZ32" s="348"/>
      <c r="CA32" s="352"/>
      <c r="CB32" s="350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5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7"/>
      <c r="Q33" s="4"/>
      <c r="R33" s="212"/>
      <c r="S33" s="213"/>
      <c r="T33" s="214"/>
      <c r="U33" s="167"/>
      <c r="V33" s="168" t="str">
        <f t="shared" si="0"/>
        <v/>
      </c>
      <c r="W33" s="169"/>
      <c r="X33" s="206"/>
      <c r="Y33" s="171"/>
      <c r="Z33" s="172" t="str">
        <f t="shared" si="1"/>
        <v/>
      </c>
      <c r="AA33" s="219"/>
      <c r="AB33" s="174"/>
      <c r="AC33" s="175"/>
      <c r="AD33" s="210"/>
      <c r="AE33" s="177" t="str">
        <f t="shared" si="2"/>
        <v/>
      </c>
      <c r="AF33" s="178" t="str">
        <f t="shared" si="9"/>
        <v/>
      </c>
      <c r="AG33" s="4"/>
      <c r="AH33" s="212"/>
      <c r="AI33" s="213"/>
      <c r="AJ33" s="215"/>
      <c r="AK33" s="167"/>
      <c r="AL33" s="168" t="str">
        <f t="shared" si="10"/>
        <v/>
      </c>
      <c r="AM33" s="169"/>
      <c r="AN33" s="206"/>
      <c r="AO33" s="171"/>
      <c r="AP33" s="172" t="str">
        <f t="shared" si="3"/>
        <v/>
      </c>
      <c r="AQ33" s="219"/>
      <c r="AR33" s="174"/>
      <c r="AS33" s="175"/>
      <c r="AT33" s="210"/>
      <c r="AU33" s="177" t="str">
        <f t="shared" si="11"/>
        <v/>
      </c>
      <c r="AV33" s="178" t="str">
        <f t="shared" si="12"/>
        <v/>
      </c>
      <c r="AW33" s="4"/>
      <c r="AX33" s="198" t="str">
        <f t="shared" si="4"/>
        <v/>
      </c>
      <c r="AY33" s="199"/>
      <c r="AZ33" s="200"/>
      <c r="BA33" s="167"/>
      <c r="BB33" s="168"/>
      <c r="BC33" s="180"/>
      <c r="BD33" s="181" t="s">
        <v>175</v>
      </c>
      <c r="BE33" s="171"/>
      <c r="BF33" s="172" t="str">
        <f t="shared" si="5"/>
        <v/>
      </c>
      <c r="BG33" s="211"/>
      <c r="BH33" s="184"/>
      <c r="BI33" s="185"/>
      <c r="BJ33" s="186"/>
      <c r="BK33" s="187"/>
      <c r="BL33" s="188"/>
      <c r="BM33" s="4"/>
      <c r="BN33" s="336" t="str">
        <f t="shared" si="6"/>
        <v>AT MATERIAL</v>
      </c>
      <c r="BO33" s="337"/>
      <c r="BP33" s="338"/>
      <c r="BQ33" s="351" t="s">
        <v>129</v>
      </c>
      <c r="BR33" s="340"/>
      <c r="BS33" s="341"/>
      <c r="BT33" s="342" t="s">
        <v>172</v>
      </c>
      <c r="BU33" s="343">
        <f>HS.1*2/1000</f>
        <v>3.84</v>
      </c>
      <c r="BV33" s="344">
        <f t="shared" si="7"/>
        <v>3.84</v>
      </c>
      <c r="BW33" s="353" t="s">
        <v>122</v>
      </c>
      <c r="BX33" s="346" t="s">
        <v>85</v>
      </c>
      <c r="BY33" s="347"/>
      <c r="BZ33" s="348"/>
      <c r="CA33" s="352"/>
      <c r="CB33" s="350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5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7"/>
      <c r="Q34" s="4"/>
      <c r="R34" s="212"/>
      <c r="S34" s="213"/>
      <c r="T34" s="214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19"/>
      <c r="AB34" s="174"/>
      <c r="AC34" s="175"/>
      <c r="AD34" s="210"/>
      <c r="AE34" s="177" t="str">
        <f t="shared" si="2"/>
        <v/>
      </c>
      <c r="AF34" s="178" t="str">
        <f t="shared" si="9"/>
        <v/>
      </c>
      <c r="AG34" s="4"/>
      <c r="AH34" s="212"/>
      <c r="AI34" s="213"/>
      <c r="AJ34" s="214"/>
      <c r="AK34" s="167"/>
      <c r="AL34" s="168" t="str">
        <f t="shared" si="10"/>
        <v/>
      </c>
      <c r="AM34" s="169"/>
      <c r="AN34" s="170"/>
      <c r="AO34" s="171"/>
      <c r="AP34" s="172" t="str">
        <f t="shared" si="3"/>
        <v/>
      </c>
      <c r="AQ34" s="219"/>
      <c r="AR34" s="174"/>
      <c r="AS34" s="175"/>
      <c r="AT34" s="210"/>
      <c r="AU34" s="177" t="str">
        <f t="shared" si="11"/>
        <v/>
      </c>
      <c r="AV34" s="178" t="str">
        <f t="shared" si="12"/>
        <v/>
      </c>
      <c r="AW34" s="4"/>
      <c r="AX34" s="198"/>
      <c r="AY34" s="199"/>
      <c r="AZ34" s="200"/>
      <c r="BA34" s="167"/>
      <c r="BB34" s="168"/>
      <c r="BC34" s="180"/>
      <c r="BD34" s="181" t="s">
        <v>175</v>
      </c>
      <c r="BE34" s="171"/>
      <c r="BF34" s="172" t="str">
        <f t="shared" si="5"/>
        <v/>
      </c>
      <c r="BG34" s="211"/>
      <c r="BH34" s="184"/>
      <c r="BI34" s="185"/>
      <c r="BJ34" s="186"/>
      <c r="BK34" s="187"/>
      <c r="BL34" s="188"/>
      <c r="BM34" s="4"/>
      <c r="BN34" s="336" t="str">
        <f t="shared" si="6"/>
        <v>LABEL</v>
      </c>
      <c r="BO34" s="337"/>
      <c r="BP34" s="338"/>
      <c r="BQ34" s="351" t="s">
        <v>130</v>
      </c>
      <c r="BR34" s="340"/>
      <c r="BS34" s="341"/>
      <c r="BT34" s="342" t="s">
        <v>173</v>
      </c>
      <c r="BU34" s="343">
        <v>2</v>
      </c>
      <c r="BV34" s="344">
        <f t="shared" si="7"/>
        <v>2</v>
      </c>
      <c r="BW34" s="353"/>
      <c r="BX34" s="346" t="s">
        <v>131</v>
      </c>
      <c r="BY34" s="347"/>
      <c r="BZ34" s="348"/>
      <c r="CA34" s="352"/>
      <c r="CB34" s="350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5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7"/>
      <c r="Q35" s="4"/>
      <c r="R35" s="212"/>
      <c r="S35" s="213"/>
      <c r="T35" s="214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19"/>
      <c r="AB35" s="174"/>
      <c r="AC35" s="175"/>
      <c r="AD35" s="210"/>
      <c r="AE35" s="177" t="str">
        <f t="shared" si="2"/>
        <v/>
      </c>
      <c r="AF35" s="178" t="str">
        <f t="shared" si="9"/>
        <v/>
      </c>
      <c r="AG35" s="4"/>
      <c r="AH35" s="212"/>
      <c r="AI35" s="213"/>
      <c r="AJ35" s="214"/>
      <c r="AK35" s="167"/>
      <c r="AL35" s="168" t="str">
        <f t="shared" si="10"/>
        <v/>
      </c>
      <c r="AM35" s="169"/>
      <c r="AN35" s="170"/>
      <c r="AO35" s="171"/>
      <c r="AP35" s="172" t="str">
        <f t="shared" si="3"/>
        <v/>
      </c>
      <c r="AQ35" s="219"/>
      <c r="AR35" s="174"/>
      <c r="AS35" s="175"/>
      <c r="AT35" s="210"/>
      <c r="AU35" s="177" t="str">
        <f t="shared" si="11"/>
        <v/>
      </c>
      <c r="AV35" s="178" t="str">
        <f t="shared" si="12"/>
        <v/>
      </c>
      <c r="AW35" s="4"/>
      <c r="AX35" s="198"/>
      <c r="AY35" s="199"/>
      <c r="AZ35" s="200"/>
      <c r="BA35" s="167"/>
      <c r="BB35" s="168"/>
      <c r="BC35" s="180"/>
      <c r="BD35" s="181" t="s">
        <v>175</v>
      </c>
      <c r="BE35" s="171"/>
      <c r="BF35" s="172" t="str">
        <f t="shared" si="5"/>
        <v/>
      </c>
      <c r="BG35" s="211"/>
      <c r="BH35" s="184"/>
      <c r="BI35" s="185"/>
      <c r="BJ35" s="186"/>
      <c r="BK35" s="187"/>
      <c r="BL35" s="188"/>
      <c r="BM35" s="4"/>
      <c r="BN35" s="336" t="str">
        <f t="shared" si="6"/>
        <v>SCREW</v>
      </c>
      <c r="BO35" s="337"/>
      <c r="BP35" s="338"/>
      <c r="BQ35" s="351" t="s">
        <v>132</v>
      </c>
      <c r="BR35" s="340"/>
      <c r="BS35" s="341"/>
      <c r="BT35" s="342" t="s">
        <v>173</v>
      </c>
      <c r="BU35" s="343">
        <v>8</v>
      </c>
      <c r="BV35" s="344">
        <f t="shared" si="7"/>
        <v>8</v>
      </c>
      <c r="BW35" s="353"/>
      <c r="BX35" s="346" t="s">
        <v>119</v>
      </c>
      <c r="BY35" s="347"/>
      <c r="BZ35" s="348"/>
      <c r="CA35" s="352"/>
      <c r="CB35" s="350" t="s">
        <v>120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5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7"/>
      <c r="Q36" s="4"/>
      <c r="R36" s="212"/>
      <c r="S36" s="213"/>
      <c r="T36" s="214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19"/>
      <c r="AB36" s="174"/>
      <c r="AC36" s="175"/>
      <c r="AD36" s="210"/>
      <c r="AE36" s="177" t="str">
        <f t="shared" si="2"/>
        <v/>
      </c>
      <c r="AF36" s="178" t="str">
        <f t="shared" si="9"/>
        <v/>
      </c>
      <c r="AG36" s="4"/>
      <c r="AH36" s="212"/>
      <c r="AI36" s="213"/>
      <c r="AJ36" s="214"/>
      <c r="AK36" s="167"/>
      <c r="AL36" s="168" t="str">
        <f t="shared" si="10"/>
        <v/>
      </c>
      <c r="AM36" s="169"/>
      <c r="AN36" s="170"/>
      <c r="AO36" s="171"/>
      <c r="AP36" s="172" t="str">
        <f t="shared" si="3"/>
        <v/>
      </c>
      <c r="AQ36" s="219"/>
      <c r="AR36" s="174"/>
      <c r="AS36" s="175"/>
      <c r="AT36" s="210"/>
      <c r="AU36" s="177" t="str">
        <f t="shared" si="11"/>
        <v/>
      </c>
      <c r="AV36" s="178" t="str">
        <f t="shared" si="12"/>
        <v/>
      </c>
      <c r="AW36" s="4"/>
      <c r="AX36" s="198"/>
      <c r="AY36" s="199"/>
      <c r="AZ36" s="200"/>
      <c r="BA36" s="167"/>
      <c r="BB36" s="168"/>
      <c r="BC36" s="180"/>
      <c r="BD36" s="181" t="s">
        <v>175</v>
      </c>
      <c r="BE36" s="171"/>
      <c r="BF36" s="172" t="str">
        <f t="shared" si="5"/>
        <v/>
      </c>
      <c r="BG36" s="211"/>
      <c r="BH36" s="184"/>
      <c r="BI36" s="185"/>
      <c r="BJ36" s="186"/>
      <c r="BK36" s="187"/>
      <c r="BL36" s="188"/>
      <c r="BM36" s="4"/>
      <c r="BN36" s="336" t="str">
        <f t="shared" si="6"/>
        <v>HOLE CAP</v>
      </c>
      <c r="BO36" s="337"/>
      <c r="BP36" s="338"/>
      <c r="BQ36" s="351" t="s">
        <v>127</v>
      </c>
      <c r="BR36" s="340"/>
      <c r="BS36" s="341"/>
      <c r="BT36" s="342" t="s">
        <v>180</v>
      </c>
      <c r="BU36" s="343">
        <v>6</v>
      </c>
      <c r="BV36" s="344">
        <f t="shared" si="7"/>
        <v>6</v>
      </c>
      <c r="BW36" s="353"/>
      <c r="BX36" s="346"/>
      <c r="BY36" s="347"/>
      <c r="BZ36" s="348"/>
      <c r="CA36" s="352"/>
      <c r="CB36" s="350" t="s">
        <v>120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5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7"/>
      <c r="Q37" s="4"/>
      <c r="R37" s="212"/>
      <c r="S37" s="213"/>
      <c r="T37" s="214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19"/>
      <c r="AB37" s="174"/>
      <c r="AC37" s="175"/>
      <c r="AD37" s="210"/>
      <c r="AE37" s="177" t="str">
        <f t="shared" si="2"/>
        <v/>
      </c>
      <c r="AF37" s="178" t="str">
        <f t="shared" si="9"/>
        <v/>
      </c>
      <c r="AG37" s="4"/>
      <c r="AH37" s="212"/>
      <c r="AI37" s="213"/>
      <c r="AJ37" s="214"/>
      <c r="AK37" s="167"/>
      <c r="AL37" s="168" t="str">
        <f t="shared" si="10"/>
        <v/>
      </c>
      <c r="AM37" s="169"/>
      <c r="AN37" s="170"/>
      <c r="AO37" s="171"/>
      <c r="AP37" s="172" t="str">
        <f t="shared" si="3"/>
        <v/>
      </c>
      <c r="AQ37" s="219"/>
      <c r="AR37" s="174"/>
      <c r="AS37" s="175"/>
      <c r="AT37" s="210"/>
      <c r="AU37" s="177" t="str">
        <f t="shared" si="11"/>
        <v/>
      </c>
      <c r="AV37" s="178" t="str">
        <f t="shared" si="12"/>
        <v/>
      </c>
      <c r="AW37" s="4"/>
      <c r="AX37" s="198"/>
      <c r="AY37" s="199"/>
      <c r="AZ37" s="200"/>
      <c r="BA37" s="167"/>
      <c r="BB37" s="168"/>
      <c r="BC37" s="180"/>
      <c r="BD37" s="181" t="s">
        <v>175</v>
      </c>
      <c r="BE37" s="171"/>
      <c r="BF37" s="172" t="str">
        <f t="shared" si="5"/>
        <v/>
      </c>
      <c r="BG37" s="211"/>
      <c r="BH37" s="184"/>
      <c r="BI37" s="185"/>
      <c r="BJ37" s="186"/>
      <c r="BK37" s="187"/>
      <c r="BL37" s="188"/>
      <c r="BM37" s="4"/>
      <c r="BN37" s="336" t="str">
        <f t="shared" si="6"/>
        <v>GASKET</v>
      </c>
      <c r="BO37" s="337"/>
      <c r="BP37" s="338"/>
      <c r="BQ37" s="351" t="str">
        <f>IF(GTH=5,"K-25041",IF(GTH=6,"9K-20765",IF(GTH=8,"9K-20766","")))</f>
        <v>K-25041</v>
      </c>
      <c r="BR37" s="340"/>
      <c r="BS37" s="341"/>
      <c r="BT37" s="342" t="s">
        <v>172</v>
      </c>
      <c r="BU37" s="343">
        <f>((2*WS.1)+(4*HS.1)-132)/1000</f>
        <v>12.468</v>
      </c>
      <c r="BV37" s="344">
        <f t="shared" si="7"/>
        <v>12.468</v>
      </c>
      <c r="BW37" s="353" t="s">
        <v>122</v>
      </c>
      <c r="BX37" s="346"/>
      <c r="BY37" s="347"/>
      <c r="BZ37" s="348"/>
      <c r="CA37" s="352"/>
      <c r="CB37" s="350" t="s">
        <v>120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5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1"/>
      <c r="P38" s="207"/>
      <c r="Q38" s="4"/>
      <c r="R38" s="212"/>
      <c r="S38" s="213"/>
      <c r="T38" s="214"/>
      <c r="U38" s="167"/>
      <c r="V38" s="168" t="str">
        <f t="shared" si="0"/>
        <v/>
      </c>
      <c r="W38" s="169"/>
      <c r="X38" s="206"/>
      <c r="Y38" s="171"/>
      <c r="Z38" s="172" t="str">
        <f t="shared" si="1"/>
        <v/>
      </c>
      <c r="AA38" s="219"/>
      <c r="AB38" s="174"/>
      <c r="AC38" s="175"/>
      <c r="AD38" s="210"/>
      <c r="AE38" s="177" t="str">
        <f t="shared" si="2"/>
        <v/>
      </c>
      <c r="AF38" s="178" t="str">
        <f t="shared" si="9"/>
        <v/>
      </c>
      <c r="AG38" s="4"/>
      <c r="AH38" s="212"/>
      <c r="AI38" s="213"/>
      <c r="AJ38" s="214"/>
      <c r="AK38" s="167"/>
      <c r="AL38" s="168" t="str">
        <f t="shared" si="10"/>
        <v/>
      </c>
      <c r="AM38" s="169"/>
      <c r="AN38" s="206"/>
      <c r="AO38" s="171"/>
      <c r="AP38" s="172" t="str">
        <f t="shared" si="3"/>
        <v/>
      </c>
      <c r="AQ38" s="219"/>
      <c r="AR38" s="174"/>
      <c r="AS38" s="175"/>
      <c r="AT38" s="210"/>
      <c r="AU38" s="177" t="str">
        <f t="shared" si="11"/>
        <v/>
      </c>
      <c r="AV38" s="178" t="str">
        <f t="shared" si="12"/>
        <v/>
      </c>
      <c r="AW38" s="4"/>
      <c r="AX38" s="198"/>
      <c r="AY38" s="199"/>
      <c r="AZ38" s="200"/>
      <c r="BA38" s="167"/>
      <c r="BB38" s="168"/>
      <c r="BC38" s="180"/>
      <c r="BD38" s="181" t="s">
        <v>175</v>
      </c>
      <c r="BE38" s="171"/>
      <c r="BF38" s="172" t="str">
        <f t="shared" si="5"/>
        <v/>
      </c>
      <c r="BG38" s="211"/>
      <c r="BH38" s="184"/>
      <c r="BI38" s="185"/>
      <c r="BJ38" s="186"/>
      <c r="BK38" s="187"/>
      <c r="BL38" s="188"/>
      <c r="BM38" s="4"/>
      <c r="BN38" s="336" t="str">
        <f t="shared" si="6"/>
        <v>STOPPER</v>
      </c>
      <c r="BO38" s="337"/>
      <c r="BP38" s="338"/>
      <c r="BQ38" s="351" t="s">
        <v>133</v>
      </c>
      <c r="BR38" s="340"/>
      <c r="BS38" s="341"/>
      <c r="BT38" s="342" t="s">
        <v>174</v>
      </c>
      <c r="BU38" s="343">
        <v>2</v>
      </c>
      <c r="BV38" s="344">
        <f t="shared" si="7"/>
        <v>2</v>
      </c>
      <c r="BW38" s="353"/>
      <c r="BX38" s="346" t="s">
        <v>98</v>
      </c>
      <c r="BY38" s="347"/>
      <c r="BZ38" s="348"/>
      <c r="CA38" s="352"/>
      <c r="CB38" s="350" t="s">
        <v>120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5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7"/>
      <c r="Q39" s="4"/>
      <c r="R39" s="212"/>
      <c r="S39" s="213"/>
      <c r="T39" s="214"/>
      <c r="U39" s="167"/>
      <c r="V39" s="168" t="str">
        <f t="shared" si="0"/>
        <v/>
      </c>
      <c r="W39" s="169"/>
      <c r="X39" s="206"/>
      <c r="Y39" s="171"/>
      <c r="Z39" s="172" t="str">
        <f t="shared" si="1"/>
        <v/>
      </c>
      <c r="AA39" s="219"/>
      <c r="AB39" s="174"/>
      <c r="AC39" s="175"/>
      <c r="AD39" s="210"/>
      <c r="AE39" s="177" t="str">
        <f t="shared" si="2"/>
        <v/>
      </c>
      <c r="AF39" s="178" t="str">
        <f t="shared" si="9"/>
        <v/>
      </c>
      <c r="AG39" s="4"/>
      <c r="AH39" s="212"/>
      <c r="AI39" s="213"/>
      <c r="AJ39" s="214"/>
      <c r="AK39" s="167"/>
      <c r="AL39" s="168" t="str">
        <f t="shared" si="10"/>
        <v/>
      </c>
      <c r="AM39" s="169"/>
      <c r="AN39" s="206"/>
      <c r="AO39" s="171"/>
      <c r="AP39" s="172" t="str">
        <f t="shared" si="3"/>
        <v/>
      </c>
      <c r="AQ39" s="219"/>
      <c r="AR39" s="174"/>
      <c r="AS39" s="175"/>
      <c r="AT39" s="210"/>
      <c r="AU39" s="177" t="str">
        <f t="shared" ref="AU39:AU47" si="13">IF(AK39&gt;"",VLOOKUP(AK39,MATERIAL_WEIGHT,2,FALSE),"")</f>
        <v/>
      </c>
      <c r="AV39" s="178" t="str">
        <f t="shared" si="12"/>
        <v/>
      </c>
      <c r="AW39" s="4"/>
      <c r="AX39" s="198"/>
      <c r="AY39" s="199"/>
      <c r="AZ39" s="200"/>
      <c r="BA39" s="167"/>
      <c r="BB39" s="168"/>
      <c r="BC39" s="180"/>
      <c r="BD39" s="181" t="s">
        <v>175</v>
      </c>
      <c r="BE39" s="171"/>
      <c r="BF39" s="172" t="str">
        <f t="shared" si="5"/>
        <v/>
      </c>
      <c r="BG39" s="211"/>
      <c r="BH39" s="184"/>
      <c r="BI39" s="185"/>
      <c r="BJ39" s="186"/>
      <c r="BK39" s="187"/>
      <c r="BL39" s="188"/>
      <c r="BM39" s="4"/>
      <c r="BN39" s="336" t="s">
        <v>176</v>
      </c>
      <c r="BO39" s="337"/>
      <c r="BP39" s="338"/>
      <c r="BQ39" s="351" t="s">
        <v>182</v>
      </c>
      <c r="BR39" s="340"/>
      <c r="BS39" s="341"/>
      <c r="BT39" s="342" t="s">
        <v>173</v>
      </c>
      <c r="BU39" s="343">
        <v>2</v>
      </c>
      <c r="BV39" s="344">
        <f t="shared" si="7"/>
        <v>2</v>
      </c>
      <c r="BW39" s="353"/>
      <c r="BX39" s="346" t="s">
        <v>183</v>
      </c>
      <c r="BY39" s="347"/>
      <c r="BZ39" s="348"/>
      <c r="CA39" s="352"/>
      <c r="CB39" s="350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5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7"/>
      <c r="Q40" s="4"/>
      <c r="R40" s="212"/>
      <c r="S40" s="213"/>
      <c r="T40" s="214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19"/>
      <c r="AB40" s="174"/>
      <c r="AC40" s="175"/>
      <c r="AD40" s="210"/>
      <c r="AE40" s="177" t="str">
        <f t="shared" si="2"/>
        <v/>
      </c>
      <c r="AF40" s="178" t="str">
        <f t="shared" si="9"/>
        <v/>
      </c>
      <c r="AG40" s="4"/>
      <c r="AH40" s="212"/>
      <c r="AI40" s="213"/>
      <c r="AJ40" s="214"/>
      <c r="AK40" s="167"/>
      <c r="AL40" s="168" t="str">
        <f t="shared" si="10"/>
        <v/>
      </c>
      <c r="AM40" s="169"/>
      <c r="AN40" s="170"/>
      <c r="AO40" s="171"/>
      <c r="AP40" s="172" t="str">
        <f t="shared" si="3"/>
        <v/>
      </c>
      <c r="AQ40" s="219"/>
      <c r="AR40" s="174"/>
      <c r="AS40" s="175"/>
      <c r="AT40" s="210"/>
      <c r="AU40" s="177" t="str">
        <f t="shared" si="13"/>
        <v/>
      </c>
      <c r="AV40" s="178" t="str">
        <f t="shared" si="12"/>
        <v/>
      </c>
      <c r="AW40" s="4"/>
      <c r="AX40" s="198"/>
      <c r="AY40" s="199"/>
      <c r="AZ40" s="200"/>
      <c r="BA40" s="167"/>
      <c r="BB40" s="168"/>
      <c r="BC40" s="180"/>
      <c r="BD40" s="181" t="s">
        <v>175</v>
      </c>
      <c r="BE40" s="182"/>
      <c r="BF40" s="172" t="str">
        <f t="shared" si="5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6"/>
        <v/>
      </c>
      <c r="BO40" s="199"/>
      <c r="BP40" s="200"/>
      <c r="BQ40" s="167"/>
      <c r="BR40" s="168"/>
      <c r="BS40" s="180"/>
      <c r="BT40" s="181" t="s">
        <v>175</v>
      </c>
      <c r="BU40" s="182"/>
      <c r="BV40" s="172" t="str">
        <f t="shared" si="7"/>
        <v/>
      </c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2" t="s">
        <v>134</v>
      </c>
      <c r="C41" s="223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4"/>
      <c r="Q41" s="4"/>
      <c r="R41" s="212"/>
      <c r="S41" s="213"/>
      <c r="T41" s="214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19"/>
      <c r="AB41" s="174"/>
      <c r="AC41" s="175"/>
      <c r="AD41" s="210"/>
      <c r="AE41" s="177" t="str">
        <f t="shared" si="2"/>
        <v/>
      </c>
      <c r="AF41" s="178" t="str">
        <f t="shared" si="9"/>
        <v/>
      </c>
      <c r="AG41" s="4"/>
      <c r="AH41" s="212"/>
      <c r="AI41" s="213"/>
      <c r="AJ41" s="214"/>
      <c r="AK41" s="167"/>
      <c r="AL41" s="168" t="str">
        <f t="shared" si="10"/>
        <v/>
      </c>
      <c r="AM41" s="169"/>
      <c r="AN41" s="170"/>
      <c r="AO41" s="171"/>
      <c r="AP41" s="172" t="str">
        <f t="shared" si="3"/>
        <v/>
      </c>
      <c r="AQ41" s="219"/>
      <c r="AR41" s="174"/>
      <c r="AS41" s="175"/>
      <c r="AT41" s="210"/>
      <c r="AU41" s="177" t="str">
        <f t="shared" si="13"/>
        <v/>
      </c>
      <c r="AV41" s="178" t="str">
        <f t="shared" si="12"/>
        <v/>
      </c>
      <c r="AW41" s="4"/>
      <c r="AX41" s="198"/>
      <c r="AY41" s="199"/>
      <c r="AZ41" s="200"/>
      <c r="BA41" s="167"/>
      <c r="BB41" s="168"/>
      <c r="BC41" s="180"/>
      <c r="BD41" s="181" t="s">
        <v>175</v>
      </c>
      <c r="BE41" s="182"/>
      <c r="BF41" s="172" t="str">
        <f t="shared" si="5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6"/>
        <v/>
      </c>
      <c r="BO41" s="199"/>
      <c r="BP41" s="200"/>
      <c r="BQ41" s="167"/>
      <c r="BR41" s="168"/>
      <c r="BS41" s="180"/>
      <c r="BT41" s="181" t="s">
        <v>175</v>
      </c>
      <c r="BU41" s="182"/>
      <c r="BV41" s="172" t="str">
        <f t="shared" si="7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5"/>
      <c r="C42" s="226"/>
      <c r="D42" s="227"/>
      <c r="E42" s="227"/>
      <c r="F42" s="228" t="str">
        <f>IF(E42&gt;"","-","")</f>
        <v/>
      </c>
      <c r="G42" s="229"/>
      <c r="H42" s="230"/>
      <c r="I42" s="231"/>
      <c r="J42" s="232"/>
      <c r="K42" s="233"/>
      <c r="L42" s="193"/>
      <c r="M42" s="234"/>
      <c r="N42" s="232"/>
      <c r="O42" s="235" t="str">
        <f>IF(E42&gt;"",VLOOKUP(E42,MATERIAL_WEIGHT,2,FALSE),"")</f>
        <v/>
      </c>
      <c r="P42" s="236" t="str">
        <f>IF(E42&gt;"",(O42*H42*J42)/1000,"")</f>
        <v/>
      </c>
      <c r="Q42" s="4"/>
      <c r="R42" s="212"/>
      <c r="S42" s="213"/>
      <c r="T42" s="214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19"/>
      <c r="AB42" s="174"/>
      <c r="AC42" s="175"/>
      <c r="AD42" s="210"/>
      <c r="AE42" s="177" t="str">
        <f t="shared" si="2"/>
        <v/>
      </c>
      <c r="AF42" s="178" t="str">
        <f t="shared" si="9"/>
        <v/>
      </c>
      <c r="AG42" s="4"/>
      <c r="AH42" s="212"/>
      <c r="AI42" s="213"/>
      <c r="AJ42" s="214"/>
      <c r="AK42" s="167"/>
      <c r="AL42" s="168" t="str">
        <f t="shared" si="10"/>
        <v/>
      </c>
      <c r="AM42" s="169"/>
      <c r="AN42" s="170"/>
      <c r="AO42" s="171"/>
      <c r="AP42" s="172" t="str">
        <f t="shared" si="3"/>
        <v/>
      </c>
      <c r="AQ42" s="219"/>
      <c r="AR42" s="174"/>
      <c r="AS42" s="175"/>
      <c r="AT42" s="210"/>
      <c r="AU42" s="177" t="str">
        <f t="shared" si="13"/>
        <v/>
      </c>
      <c r="AV42" s="178" t="str">
        <f t="shared" si="12"/>
        <v/>
      </c>
      <c r="AW42" s="4"/>
      <c r="AX42" s="198"/>
      <c r="AY42" s="199"/>
      <c r="AZ42" s="200"/>
      <c r="BA42" s="167"/>
      <c r="BB42" s="168"/>
      <c r="BC42" s="180"/>
      <c r="BD42" s="181" t="s">
        <v>175</v>
      </c>
      <c r="BE42" s="182"/>
      <c r="BF42" s="172" t="str">
        <f t="shared" si="5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6"/>
        <v/>
      </c>
      <c r="BO42" s="199"/>
      <c r="BP42" s="200"/>
      <c r="BQ42" s="167"/>
      <c r="BR42" s="168"/>
      <c r="BS42" s="180"/>
      <c r="BT42" s="181" t="s">
        <v>175</v>
      </c>
      <c r="BU42" s="182"/>
      <c r="BV42" s="172" t="str">
        <f t="shared" si="7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7" t="s">
        <v>135</v>
      </c>
      <c r="C43" s="238"/>
      <c r="D43" s="238"/>
      <c r="E43" s="238"/>
      <c r="F43" s="239"/>
      <c r="G43" s="240"/>
      <c r="H43" s="241"/>
      <c r="I43" s="231"/>
      <c r="J43" s="242" t="s">
        <v>136</v>
      </c>
      <c r="K43" s="242"/>
      <c r="L43" s="243"/>
      <c r="M43" s="244"/>
      <c r="N43" s="245"/>
      <c r="O43" s="246"/>
      <c r="P43" s="247"/>
      <c r="Q43" s="4"/>
      <c r="R43" s="212"/>
      <c r="S43" s="213"/>
      <c r="T43" s="214"/>
      <c r="U43" s="167"/>
      <c r="V43" s="168" t="str">
        <f t="shared" si="0"/>
        <v/>
      </c>
      <c r="W43" s="169"/>
      <c r="X43" s="206"/>
      <c r="Y43" s="171"/>
      <c r="Z43" s="172" t="str">
        <f t="shared" si="1"/>
        <v/>
      </c>
      <c r="AA43" s="219"/>
      <c r="AB43" s="174"/>
      <c r="AC43" s="175"/>
      <c r="AD43" s="210"/>
      <c r="AE43" s="177" t="str">
        <f t="shared" si="2"/>
        <v/>
      </c>
      <c r="AF43" s="178" t="str">
        <f t="shared" si="9"/>
        <v/>
      </c>
      <c r="AG43" s="4"/>
      <c r="AH43" s="212"/>
      <c r="AI43" s="213"/>
      <c r="AJ43" s="214"/>
      <c r="AK43" s="167"/>
      <c r="AL43" s="168" t="str">
        <f t="shared" si="10"/>
        <v/>
      </c>
      <c r="AM43" s="169"/>
      <c r="AN43" s="206"/>
      <c r="AO43" s="171"/>
      <c r="AP43" s="172" t="str">
        <f t="shared" si="3"/>
        <v/>
      </c>
      <c r="AQ43" s="219"/>
      <c r="AR43" s="174"/>
      <c r="AS43" s="175"/>
      <c r="AT43" s="210"/>
      <c r="AU43" s="177" t="str">
        <f t="shared" si="13"/>
        <v/>
      </c>
      <c r="AV43" s="178" t="str">
        <f t="shared" si="12"/>
        <v/>
      </c>
      <c r="AW43" s="4"/>
      <c r="AX43" s="198"/>
      <c r="AY43" s="199"/>
      <c r="AZ43" s="200"/>
      <c r="BA43" s="167"/>
      <c r="BB43" s="168"/>
      <c r="BC43" s="180"/>
      <c r="BD43" s="181" t="s">
        <v>175</v>
      </c>
      <c r="BE43" s="182"/>
      <c r="BF43" s="172" t="str">
        <f t="shared" si="5"/>
        <v/>
      </c>
      <c r="BG43" s="183"/>
      <c r="BH43" s="248"/>
      <c r="BI43" s="185"/>
      <c r="BJ43" s="186"/>
      <c r="BK43" s="187"/>
      <c r="BL43" s="188"/>
      <c r="BM43" s="4"/>
      <c r="BN43" s="198" t="str">
        <f t="shared" si="6"/>
        <v/>
      </c>
      <c r="BO43" s="199"/>
      <c r="BP43" s="200"/>
      <c r="BQ43" s="167"/>
      <c r="BR43" s="168"/>
      <c r="BS43" s="180"/>
      <c r="BT43" s="181" t="s">
        <v>175</v>
      </c>
      <c r="BU43" s="182"/>
      <c r="BV43" s="172" t="str">
        <f t="shared" si="7"/>
        <v/>
      </c>
      <c r="BW43" s="183"/>
      <c r="BX43" s="248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49" t="s">
        <v>137</v>
      </c>
      <c r="C44" s="324" t="s">
        <v>138</v>
      </c>
      <c r="D44" s="325"/>
      <c r="E44" s="326"/>
      <c r="F44" s="324" t="s">
        <v>139</v>
      </c>
      <c r="G44" s="325"/>
      <c r="H44" s="326"/>
      <c r="I44" s="250"/>
      <c r="J44" s="251" t="s">
        <v>137</v>
      </c>
      <c r="K44" s="324" t="s">
        <v>138</v>
      </c>
      <c r="L44" s="325"/>
      <c r="M44" s="325"/>
      <c r="N44" s="326"/>
      <c r="O44" s="251" t="s">
        <v>140</v>
      </c>
      <c r="P44" s="252" t="s">
        <v>137</v>
      </c>
      <c r="Q44" s="4"/>
      <c r="R44" s="212"/>
      <c r="S44" s="213"/>
      <c r="T44" s="214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19"/>
      <c r="AB44" s="174"/>
      <c r="AC44" s="175"/>
      <c r="AD44" s="210"/>
      <c r="AE44" s="177" t="str">
        <f t="shared" si="2"/>
        <v/>
      </c>
      <c r="AF44" s="178" t="str">
        <f t="shared" si="9"/>
        <v/>
      </c>
      <c r="AG44" s="4"/>
      <c r="AH44" s="212"/>
      <c r="AI44" s="213"/>
      <c r="AJ44" s="214"/>
      <c r="AK44" s="167"/>
      <c r="AL44" s="168" t="str">
        <f t="shared" si="10"/>
        <v/>
      </c>
      <c r="AM44" s="169"/>
      <c r="AN44" s="170"/>
      <c r="AO44" s="171"/>
      <c r="AP44" s="172" t="str">
        <f t="shared" si="3"/>
        <v/>
      </c>
      <c r="AQ44" s="219"/>
      <c r="AR44" s="174"/>
      <c r="AS44" s="175"/>
      <c r="AT44" s="210"/>
      <c r="AU44" s="177" t="str">
        <f t="shared" si="13"/>
        <v/>
      </c>
      <c r="AV44" s="178" t="str">
        <f t="shared" si="12"/>
        <v/>
      </c>
      <c r="AW44" s="4"/>
      <c r="AX44" s="198"/>
      <c r="AY44" s="199"/>
      <c r="AZ44" s="200"/>
      <c r="BA44" s="167"/>
      <c r="BB44" s="168"/>
      <c r="BC44" s="180"/>
      <c r="BD44" s="181" t="s">
        <v>175</v>
      </c>
      <c r="BE44" s="182"/>
      <c r="BF44" s="172" t="str">
        <f t="shared" si="5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6"/>
        <v/>
      </c>
      <c r="BO44" s="199"/>
      <c r="BP44" s="200"/>
      <c r="BQ44" s="167"/>
      <c r="BR44" s="168"/>
      <c r="BS44" s="180"/>
      <c r="BT44" s="181" t="s">
        <v>175</v>
      </c>
      <c r="BU44" s="182"/>
      <c r="BV44" s="172" t="str">
        <f t="shared" si="7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3">
        <v>1</v>
      </c>
      <c r="C45" s="254" t="s">
        <v>141</v>
      </c>
      <c r="D45" s="255"/>
      <c r="E45" s="255"/>
      <c r="F45" s="256"/>
      <c r="G45" s="257"/>
      <c r="H45" s="258"/>
      <c r="I45" s="259"/>
      <c r="J45" s="260">
        <v>1</v>
      </c>
      <c r="K45" s="261" t="s">
        <v>142</v>
      </c>
      <c r="L45" s="257"/>
      <c r="M45" s="257"/>
      <c r="N45" s="262"/>
      <c r="O45" s="263"/>
      <c r="P45" s="264"/>
      <c r="Q45" s="4"/>
      <c r="R45" s="212"/>
      <c r="S45" s="213"/>
      <c r="T45" s="214"/>
      <c r="U45" s="167"/>
      <c r="V45" s="168" t="str">
        <f t="shared" si="0"/>
        <v/>
      </c>
      <c r="W45" s="169"/>
      <c r="X45" s="206"/>
      <c r="Y45" s="171"/>
      <c r="Z45" s="172" t="str">
        <f t="shared" si="1"/>
        <v/>
      </c>
      <c r="AA45" s="219"/>
      <c r="AB45" s="174"/>
      <c r="AC45" s="175"/>
      <c r="AD45" s="210"/>
      <c r="AE45" s="177" t="str">
        <f t="shared" si="2"/>
        <v/>
      </c>
      <c r="AF45" s="178" t="str">
        <f t="shared" si="9"/>
        <v/>
      </c>
      <c r="AG45" s="4"/>
      <c r="AH45" s="212"/>
      <c r="AI45" s="213"/>
      <c r="AJ45" s="214"/>
      <c r="AK45" s="167"/>
      <c r="AL45" s="168" t="str">
        <f t="shared" si="10"/>
        <v/>
      </c>
      <c r="AM45" s="169"/>
      <c r="AN45" s="206"/>
      <c r="AO45" s="171"/>
      <c r="AP45" s="172" t="str">
        <f t="shared" si="3"/>
        <v/>
      </c>
      <c r="AQ45" s="219"/>
      <c r="AR45" s="174"/>
      <c r="AS45" s="175"/>
      <c r="AT45" s="210"/>
      <c r="AU45" s="177" t="str">
        <f t="shared" si="13"/>
        <v/>
      </c>
      <c r="AV45" s="178" t="str">
        <f t="shared" si="12"/>
        <v/>
      </c>
      <c r="AW45" s="4"/>
      <c r="AX45" s="198" t="str">
        <f t="shared" si="4"/>
        <v/>
      </c>
      <c r="AY45" s="199"/>
      <c r="AZ45" s="200"/>
      <c r="BA45" s="167"/>
      <c r="BB45" s="168"/>
      <c r="BC45" s="180"/>
      <c r="BD45" s="181" t="s">
        <v>175</v>
      </c>
      <c r="BE45" s="182"/>
      <c r="BF45" s="172" t="str">
        <f t="shared" si="5"/>
        <v/>
      </c>
      <c r="BG45" s="183"/>
      <c r="BH45" s="248"/>
      <c r="BI45" s="185"/>
      <c r="BJ45" s="186"/>
      <c r="BK45" s="187"/>
      <c r="BL45" s="188"/>
      <c r="BM45" s="4"/>
      <c r="BN45" s="198" t="str">
        <f t="shared" si="6"/>
        <v/>
      </c>
      <c r="BO45" s="199"/>
      <c r="BP45" s="200"/>
      <c r="BQ45" s="167"/>
      <c r="BR45" s="168"/>
      <c r="BS45" s="180"/>
      <c r="BT45" s="181" t="s">
        <v>175</v>
      </c>
      <c r="BU45" s="182"/>
      <c r="BV45" s="172" t="str">
        <f t="shared" si="7"/>
        <v/>
      </c>
      <c r="BW45" s="183"/>
      <c r="BX45" s="248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3">
        <v>2</v>
      </c>
      <c r="C46" s="254" t="s">
        <v>143</v>
      </c>
      <c r="D46" s="257"/>
      <c r="E46" s="257"/>
      <c r="F46" s="261"/>
      <c r="G46" s="257"/>
      <c r="H46" s="258"/>
      <c r="I46" s="259"/>
      <c r="J46" s="260">
        <v>2</v>
      </c>
      <c r="K46" s="261" t="s">
        <v>144</v>
      </c>
      <c r="L46" s="257"/>
      <c r="M46" s="257"/>
      <c r="N46" s="262"/>
      <c r="O46" s="263"/>
      <c r="P46" s="264"/>
      <c r="Q46" s="4"/>
      <c r="R46" s="212"/>
      <c r="S46" s="213"/>
      <c r="T46" s="214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19"/>
      <c r="AB46" s="174"/>
      <c r="AC46" s="175"/>
      <c r="AD46" s="210"/>
      <c r="AE46" s="177" t="str">
        <f t="shared" si="2"/>
        <v/>
      </c>
      <c r="AF46" s="178" t="str">
        <f t="shared" si="9"/>
        <v/>
      </c>
      <c r="AG46" s="4"/>
      <c r="AH46" s="212"/>
      <c r="AI46" s="213"/>
      <c r="AJ46" s="214"/>
      <c r="AK46" s="167"/>
      <c r="AL46" s="168" t="str">
        <f t="shared" si="10"/>
        <v/>
      </c>
      <c r="AM46" s="169"/>
      <c r="AN46" s="170"/>
      <c r="AO46" s="171"/>
      <c r="AP46" s="172" t="str">
        <f t="shared" si="3"/>
        <v/>
      </c>
      <c r="AQ46" s="219"/>
      <c r="AR46" s="174"/>
      <c r="AS46" s="175"/>
      <c r="AT46" s="210"/>
      <c r="AU46" s="177" t="str">
        <f t="shared" si="13"/>
        <v/>
      </c>
      <c r="AV46" s="178" t="str">
        <f t="shared" si="12"/>
        <v/>
      </c>
      <c r="AW46" s="4"/>
      <c r="AX46" s="198" t="str">
        <f t="shared" si="4"/>
        <v/>
      </c>
      <c r="AY46" s="199"/>
      <c r="AZ46" s="200"/>
      <c r="BA46" s="167"/>
      <c r="BB46" s="168"/>
      <c r="BC46" s="180"/>
      <c r="BD46" s="265" t="s">
        <v>175</v>
      </c>
      <c r="BE46" s="182"/>
      <c r="BF46" s="172" t="str">
        <f t="shared" si="5"/>
        <v/>
      </c>
      <c r="BG46" s="183"/>
      <c r="BH46" s="248"/>
      <c r="BI46" s="185"/>
      <c r="BJ46" s="186"/>
      <c r="BK46" s="187"/>
      <c r="BL46" s="188"/>
      <c r="BM46" s="4"/>
      <c r="BN46" s="198" t="str">
        <f t="shared" si="6"/>
        <v/>
      </c>
      <c r="BO46" s="199"/>
      <c r="BP46" s="200"/>
      <c r="BQ46" s="167"/>
      <c r="BR46" s="168"/>
      <c r="BS46" s="180"/>
      <c r="BT46" s="265" t="s">
        <v>175</v>
      </c>
      <c r="BU46" s="182"/>
      <c r="BV46" s="172" t="str">
        <f t="shared" si="7"/>
        <v/>
      </c>
      <c r="BW46" s="183"/>
      <c r="BX46" s="248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3">
        <v>3</v>
      </c>
      <c r="C47" s="254" t="s">
        <v>145</v>
      </c>
      <c r="D47" s="257"/>
      <c r="E47" s="257"/>
      <c r="F47" s="261"/>
      <c r="G47" s="257"/>
      <c r="H47" s="258"/>
      <c r="I47" s="266"/>
      <c r="J47" s="260">
        <v>3</v>
      </c>
      <c r="K47" s="261" t="s">
        <v>146</v>
      </c>
      <c r="L47" s="257"/>
      <c r="M47" s="257"/>
      <c r="N47" s="262"/>
      <c r="O47" s="263"/>
      <c r="P47" s="264"/>
      <c r="Q47" s="4"/>
      <c r="R47" s="212"/>
      <c r="S47" s="213"/>
      <c r="T47" s="214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19"/>
      <c r="AB47" s="174"/>
      <c r="AC47" s="175"/>
      <c r="AD47" s="210"/>
      <c r="AE47" s="177" t="str">
        <f t="shared" si="2"/>
        <v/>
      </c>
      <c r="AF47" s="178" t="str">
        <f t="shared" si="9"/>
        <v/>
      </c>
      <c r="AG47" s="4"/>
      <c r="AH47" s="212"/>
      <c r="AI47" s="213"/>
      <c r="AJ47" s="214"/>
      <c r="AK47" s="167"/>
      <c r="AL47" s="168" t="str">
        <f t="shared" si="10"/>
        <v/>
      </c>
      <c r="AM47" s="169"/>
      <c r="AN47" s="170"/>
      <c r="AO47" s="171"/>
      <c r="AP47" s="172" t="str">
        <f t="shared" si="3"/>
        <v/>
      </c>
      <c r="AQ47" s="219"/>
      <c r="AR47" s="174"/>
      <c r="AS47" s="175"/>
      <c r="AT47" s="210"/>
      <c r="AU47" s="177" t="str">
        <f t="shared" si="13"/>
        <v/>
      </c>
      <c r="AV47" s="178" t="str">
        <f t="shared" si="12"/>
        <v/>
      </c>
      <c r="AW47" s="4"/>
      <c r="AX47" s="198" t="str">
        <f t="shared" si="4"/>
        <v/>
      </c>
      <c r="AY47" s="199"/>
      <c r="AZ47" s="200"/>
      <c r="BA47" s="167"/>
      <c r="BB47" s="168"/>
      <c r="BC47" s="180"/>
      <c r="BD47" s="265" t="s">
        <v>175</v>
      </c>
      <c r="BE47" s="182"/>
      <c r="BF47" s="172" t="str">
        <f t="shared" si="5"/>
        <v/>
      </c>
      <c r="BG47" s="183"/>
      <c r="BH47" s="248"/>
      <c r="BI47" s="185"/>
      <c r="BJ47" s="186"/>
      <c r="BK47" s="187"/>
      <c r="BL47" s="188"/>
      <c r="BM47" s="4"/>
      <c r="BN47" s="198" t="str">
        <f t="shared" si="6"/>
        <v/>
      </c>
      <c r="BO47" s="199"/>
      <c r="BP47" s="200"/>
      <c r="BQ47" s="167"/>
      <c r="BR47" s="168"/>
      <c r="BS47" s="180"/>
      <c r="BT47" s="265" t="s">
        <v>175</v>
      </c>
      <c r="BU47" s="182"/>
      <c r="BV47" s="172" t="str">
        <f t="shared" si="7"/>
        <v/>
      </c>
      <c r="BW47" s="183"/>
      <c r="BX47" s="248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3">
        <v>4</v>
      </c>
      <c r="C48" s="254" t="s">
        <v>147</v>
      </c>
      <c r="D48" s="257"/>
      <c r="E48" s="257"/>
      <c r="F48" s="261"/>
      <c r="G48" s="257"/>
      <c r="H48" s="258"/>
      <c r="I48" s="266"/>
      <c r="J48" s="260">
        <v>4</v>
      </c>
      <c r="K48" s="261" t="s">
        <v>148</v>
      </c>
      <c r="L48" s="257"/>
      <c r="M48" s="257"/>
      <c r="N48" s="262"/>
      <c r="O48" s="263"/>
      <c r="P48" s="264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149</v>
      </c>
      <c r="AD48" s="271"/>
      <c r="AE48" s="272" t="s">
        <v>150</v>
      </c>
      <c r="AF48" s="273">
        <f>SUM(AF22:AF47)</f>
        <v>6.854622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149</v>
      </c>
      <c r="AT48" s="271"/>
      <c r="AU48" s="272" t="s">
        <v>150</v>
      </c>
      <c r="AV48" s="273">
        <f>SUM(AV22:AV47)</f>
        <v>6.0244599999999995</v>
      </c>
      <c r="AW48" s="4"/>
      <c r="AX48" s="198" t="str">
        <f t="shared" si="4"/>
        <v/>
      </c>
      <c r="AY48" s="199"/>
      <c r="AZ48" s="200"/>
      <c r="BA48" s="167"/>
      <c r="BB48" s="168"/>
      <c r="BC48" s="180"/>
      <c r="BD48" s="181" t="s">
        <v>175</v>
      </c>
      <c r="BE48" s="182"/>
      <c r="BF48" s="172" t="str">
        <f t="shared" si="5"/>
        <v/>
      </c>
      <c r="BG48" s="183"/>
      <c r="BH48" s="248"/>
      <c r="BI48" s="185"/>
      <c r="BJ48" s="186"/>
      <c r="BK48" s="187"/>
      <c r="BL48" s="188"/>
      <c r="BM48" s="4"/>
      <c r="BN48" s="198" t="str">
        <f t="shared" si="6"/>
        <v/>
      </c>
      <c r="BO48" s="199"/>
      <c r="BP48" s="200"/>
      <c r="BQ48" s="167"/>
      <c r="BR48" s="168"/>
      <c r="BS48" s="180"/>
      <c r="BT48" s="181" t="s">
        <v>175</v>
      </c>
      <c r="BU48" s="182"/>
      <c r="BV48" s="172" t="str">
        <f t="shared" si="7"/>
        <v/>
      </c>
      <c r="BW48" s="183"/>
      <c r="BX48" s="248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3">
        <v>5</v>
      </c>
      <c r="C49" s="254" t="s">
        <v>151</v>
      </c>
      <c r="D49" s="257"/>
      <c r="E49" s="257"/>
      <c r="F49" s="261"/>
      <c r="G49" s="257"/>
      <c r="H49" s="258"/>
      <c r="I49" s="266"/>
      <c r="J49" s="260">
        <v>5</v>
      </c>
      <c r="K49" s="261" t="s">
        <v>152</v>
      </c>
      <c r="L49" s="257"/>
      <c r="M49" s="257"/>
      <c r="N49" s="262"/>
      <c r="O49" s="263"/>
      <c r="P49" s="264"/>
      <c r="Q49" s="4"/>
      <c r="R49" s="274" t="s">
        <v>153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154</v>
      </c>
      <c r="AE49" s="278" t="s">
        <v>155</v>
      </c>
      <c r="AF49" s="279">
        <f>AF48*0.986</f>
        <v>6.7586572919999997</v>
      </c>
      <c r="AG49" s="4"/>
      <c r="AH49" s="274" t="s">
        <v>153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154</v>
      </c>
      <c r="AU49" s="278" t="s">
        <v>155</v>
      </c>
      <c r="AV49" s="279">
        <f>AV48*0.986</f>
        <v>5.9401175599999991</v>
      </c>
      <c r="AW49" s="4"/>
      <c r="AX49" s="198" t="str">
        <f t="shared" si="4"/>
        <v/>
      </c>
      <c r="AY49" s="199"/>
      <c r="AZ49" s="200"/>
      <c r="BA49" s="167"/>
      <c r="BB49" s="168"/>
      <c r="BC49" s="180"/>
      <c r="BD49" s="181" t="s">
        <v>175</v>
      </c>
      <c r="BE49" s="182"/>
      <c r="BF49" s="172" t="str">
        <f t="shared" si="5"/>
        <v/>
      </c>
      <c r="BG49" s="183"/>
      <c r="BH49" s="248"/>
      <c r="BI49" s="185"/>
      <c r="BJ49" s="186"/>
      <c r="BK49" s="187"/>
      <c r="BL49" s="188"/>
      <c r="BM49" s="4"/>
      <c r="BN49" s="198" t="str">
        <f t="shared" si="6"/>
        <v/>
      </c>
      <c r="BO49" s="199"/>
      <c r="BP49" s="200"/>
      <c r="BQ49" s="167"/>
      <c r="BR49" s="168"/>
      <c r="BS49" s="180"/>
      <c r="BT49" s="181" t="s">
        <v>175</v>
      </c>
      <c r="BU49" s="182"/>
      <c r="BV49" s="172" t="str">
        <f t="shared" si="7"/>
        <v/>
      </c>
      <c r="BW49" s="183"/>
      <c r="BX49" s="248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3">
        <v>6</v>
      </c>
      <c r="C50" s="254" t="s">
        <v>156</v>
      </c>
      <c r="D50" s="257"/>
      <c r="E50" s="257"/>
      <c r="F50" s="261"/>
      <c r="G50" s="257"/>
      <c r="H50" s="258"/>
      <c r="I50" s="266"/>
      <c r="J50" s="260">
        <v>6</v>
      </c>
      <c r="K50" s="261" t="s">
        <v>157</v>
      </c>
      <c r="L50" s="257"/>
      <c r="M50" s="257"/>
      <c r="N50" s="262"/>
      <c r="O50" s="263"/>
      <c r="P50" s="264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158</v>
      </c>
      <c r="AF50" s="279">
        <f>AF48*0.974*0.986</f>
        <v>6.5829322024079993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158</v>
      </c>
      <c r="AV50" s="279">
        <f>AV48*0.974*0.986</f>
        <v>5.7856745034399992</v>
      </c>
      <c r="AW50" s="4"/>
      <c r="AX50" s="198" t="str">
        <f t="shared" si="4"/>
        <v/>
      </c>
      <c r="AY50" s="199"/>
      <c r="AZ50" s="200"/>
      <c r="BA50" s="167"/>
      <c r="BB50" s="168"/>
      <c r="BC50" s="180"/>
      <c r="BD50" s="181" t="s">
        <v>175</v>
      </c>
      <c r="BE50" s="182"/>
      <c r="BF50" s="172" t="str">
        <f t="shared" si="5"/>
        <v/>
      </c>
      <c r="BG50" s="183"/>
      <c r="BH50" s="248"/>
      <c r="BI50" s="185"/>
      <c r="BJ50" s="186"/>
      <c r="BK50" s="187"/>
      <c r="BL50" s="188"/>
      <c r="BM50" s="4"/>
      <c r="BN50" s="198" t="str">
        <f t="shared" si="6"/>
        <v/>
      </c>
      <c r="BO50" s="199"/>
      <c r="BP50" s="200"/>
      <c r="BQ50" s="167"/>
      <c r="BR50" s="168"/>
      <c r="BS50" s="180"/>
      <c r="BT50" s="181" t="s">
        <v>175</v>
      </c>
      <c r="BU50" s="182"/>
      <c r="BV50" s="172" t="str">
        <f t="shared" si="7"/>
        <v/>
      </c>
      <c r="BW50" s="183"/>
      <c r="BX50" s="248"/>
      <c r="BY50" s="185"/>
      <c r="BZ50" s="186"/>
      <c r="CA50" s="187"/>
      <c r="CB50" s="188"/>
      <c r="CG50" s="3"/>
    </row>
    <row r="51" spans="2:120" ht="15" customHeight="1" x14ac:dyDescent="0.25">
      <c r="B51" s="253">
        <v>7</v>
      </c>
      <c r="C51" s="254" t="s">
        <v>159</v>
      </c>
      <c r="D51" s="257"/>
      <c r="E51" s="257"/>
      <c r="F51" s="261"/>
      <c r="G51" s="257"/>
      <c r="H51" s="258"/>
      <c r="I51" s="266"/>
      <c r="J51" s="260">
        <v>7</v>
      </c>
      <c r="K51" s="261" t="s">
        <v>160</v>
      </c>
      <c r="L51" s="257"/>
      <c r="M51" s="257"/>
      <c r="N51" s="262"/>
      <c r="O51" s="263"/>
      <c r="P51" s="264"/>
      <c r="Q51" s="4"/>
      <c r="R51" s="280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2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2"/>
      <c r="AW51" s="4"/>
      <c r="AX51" s="198" t="str">
        <f t="shared" si="4"/>
        <v/>
      </c>
      <c r="AY51" s="199"/>
      <c r="AZ51" s="200"/>
      <c r="BA51" s="167"/>
      <c r="BB51" s="168"/>
      <c r="BC51" s="180"/>
      <c r="BD51" s="181" t="s">
        <v>175</v>
      </c>
      <c r="BE51" s="171"/>
      <c r="BF51" s="172" t="str">
        <f t="shared" si="5"/>
        <v/>
      </c>
      <c r="BG51" s="211"/>
      <c r="BH51" s="184"/>
      <c r="BI51" s="185"/>
      <c r="BJ51" s="186"/>
      <c r="BK51" s="187"/>
      <c r="BL51" s="188"/>
      <c r="BM51" s="4"/>
      <c r="BN51" s="198" t="str">
        <f t="shared" si="6"/>
        <v/>
      </c>
      <c r="BO51" s="199"/>
      <c r="BP51" s="200"/>
      <c r="BQ51" s="167"/>
      <c r="BR51" s="168"/>
      <c r="BS51" s="180"/>
      <c r="BT51" s="181" t="s">
        <v>175</v>
      </c>
      <c r="BU51" s="171"/>
      <c r="BV51" s="172" t="str">
        <f t="shared" si="7"/>
        <v/>
      </c>
      <c r="BW51" s="211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3" t="s">
        <v>161</v>
      </c>
      <c r="C52" s="284"/>
      <c r="D52" s="285"/>
      <c r="E52" s="285"/>
      <c r="F52" s="285"/>
      <c r="G52" s="285"/>
      <c r="H52" s="285"/>
      <c r="I52" s="266"/>
      <c r="J52" s="260">
        <v>8</v>
      </c>
      <c r="K52" s="261" t="s">
        <v>162</v>
      </c>
      <c r="L52" s="257"/>
      <c r="M52" s="257"/>
      <c r="N52" s="262"/>
      <c r="O52" s="263"/>
      <c r="P52" s="264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2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2"/>
      <c r="AW52" s="4"/>
      <c r="AX52" s="198" t="str">
        <f t="shared" si="4"/>
        <v/>
      </c>
      <c r="AY52" s="199"/>
      <c r="AZ52" s="200"/>
      <c r="BA52" s="286"/>
      <c r="BB52" s="168"/>
      <c r="BC52" s="180"/>
      <c r="BD52" s="181" t="s">
        <v>175</v>
      </c>
      <c r="BE52" s="182"/>
      <c r="BF52" s="172" t="str">
        <f t="shared" si="5"/>
        <v/>
      </c>
      <c r="BG52" s="211"/>
      <c r="BH52" s="248"/>
      <c r="BI52" s="185"/>
      <c r="BJ52" s="186"/>
      <c r="BK52" s="187"/>
      <c r="BL52" s="188"/>
      <c r="BM52" s="4"/>
      <c r="BN52" s="198" t="str">
        <f t="shared" si="6"/>
        <v/>
      </c>
      <c r="BO52" s="199"/>
      <c r="BP52" s="200"/>
      <c r="BQ52" s="286"/>
      <c r="BR52" s="168"/>
      <c r="BS52" s="180"/>
      <c r="BT52" s="181" t="s">
        <v>175</v>
      </c>
      <c r="BU52" s="182"/>
      <c r="BV52" s="172" t="str">
        <f t="shared" si="7"/>
        <v/>
      </c>
      <c r="BW52" s="211"/>
      <c r="BX52" s="248"/>
      <c r="BY52" s="185"/>
      <c r="BZ52" s="186"/>
      <c r="CA52" s="187"/>
      <c r="CB52" s="188"/>
      <c r="CG52" s="3"/>
    </row>
    <row r="53" spans="2:120" ht="15" customHeight="1" x14ac:dyDescent="0.25">
      <c r="B53" s="287" t="s">
        <v>163</v>
      </c>
      <c r="C53" s="266"/>
      <c r="D53" s="266"/>
      <c r="E53" s="266"/>
      <c r="F53" s="266"/>
      <c r="G53" s="266"/>
      <c r="H53" s="266"/>
      <c r="I53" s="266"/>
      <c r="J53" s="288"/>
      <c r="K53" s="289"/>
      <c r="L53" s="289"/>
      <c r="M53" s="289"/>
      <c r="N53" s="290"/>
      <c r="O53" s="291"/>
      <c r="P53" s="292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2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2"/>
      <c r="AW53" s="4"/>
      <c r="AX53" s="198" t="str">
        <f t="shared" si="4"/>
        <v/>
      </c>
      <c r="AY53" s="199"/>
      <c r="AZ53" s="200"/>
      <c r="BA53" s="167"/>
      <c r="BB53" s="168"/>
      <c r="BC53" s="180"/>
      <c r="BD53" s="181" t="s">
        <v>175</v>
      </c>
      <c r="BE53" s="171"/>
      <c r="BF53" s="172" t="str">
        <f t="shared" si="5"/>
        <v/>
      </c>
      <c r="BG53" s="211"/>
      <c r="BH53" s="184"/>
      <c r="BI53" s="185"/>
      <c r="BJ53" s="186"/>
      <c r="BK53" s="187"/>
      <c r="BL53" s="188"/>
      <c r="BM53" s="4"/>
      <c r="BN53" s="198" t="str">
        <f t="shared" si="6"/>
        <v/>
      </c>
      <c r="BO53" s="199"/>
      <c r="BP53" s="200"/>
      <c r="BQ53" s="167"/>
      <c r="BR53" s="168"/>
      <c r="BS53" s="180"/>
      <c r="BT53" s="181" t="s">
        <v>175</v>
      </c>
      <c r="BU53" s="171"/>
      <c r="BV53" s="172" t="str">
        <f t="shared" si="7"/>
        <v/>
      </c>
      <c r="BW53" s="211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3" t="s">
        <v>164</v>
      </c>
      <c r="C54" s="266"/>
      <c r="D54" s="266"/>
      <c r="E54" s="266"/>
      <c r="F54" s="266"/>
      <c r="G54" s="266"/>
      <c r="H54" s="266"/>
      <c r="I54" s="266"/>
      <c r="J54" s="294"/>
      <c r="K54" s="295"/>
      <c r="L54" s="295"/>
      <c r="M54" s="295"/>
      <c r="N54" s="296"/>
      <c r="O54" s="297"/>
      <c r="P54" s="298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2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2"/>
      <c r="AW54" s="4"/>
      <c r="AX54" s="198" t="str">
        <f t="shared" si="4"/>
        <v/>
      </c>
      <c r="AY54" s="199"/>
      <c r="AZ54" s="200"/>
      <c r="BA54" s="286"/>
      <c r="BB54" s="168"/>
      <c r="BC54" s="180"/>
      <c r="BD54" s="181" t="s">
        <v>175</v>
      </c>
      <c r="BE54" s="171"/>
      <c r="BF54" s="172" t="str">
        <f t="shared" si="5"/>
        <v/>
      </c>
      <c r="BG54" s="211"/>
      <c r="BH54" s="184"/>
      <c r="BI54" s="185"/>
      <c r="BJ54" s="186"/>
      <c r="BK54" s="187"/>
      <c r="BL54" s="188"/>
      <c r="BM54" s="4"/>
      <c r="BN54" s="198" t="str">
        <f t="shared" si="6"/>
        <v/>
      </c>
      <c r="BO54" s="199"/>
      <c r="BP54" s="200"/>
      <c r="BQ54" s="286"/>
      <c r="BR54" s="168"/>
      <c r="BS54" s="180"/>
      <c r="BT54" s="181" t="s">
        <v>175</v>
      </c>
      <c r="BU54" s="171"/>
      <c r="BV54" s="172" t="str">
        <f t="shared" si="7"/>
        <v/>
      </c>
      <c r="BW54" s="211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3" t="s">
        <v>165</v>
      </c>
      <c r="C55" s="266"/>
      <c r="D55" s="266"/>
      <c r="E55" s="266"/>
      <c r="F55" s="266"/>
      <c r="G55" s="266"/>
      <c r="H55" s="266"/>
      <c r="I55" s="266"/>
      <c r="J55" s="299" t="s">
        <v>166</v>
      </c>
      <c r="K55" s="291"/>
      <c r="L55" s="285"/>
      <c r="M55" s="285"/>
      <c r="N55" s="300"/>
      <c r="O55" s="257"/>
      <c r="P55" s="301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2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2"/>
      <c r="AW55" s="4"/>
      <c r="AX55" s="198" t="str">
        <f t="shared" si="4"/>
        <v/>
      </c>
      <c r="AY55" s="199"/>
      <c r="AZ55" s="200"/>
      <c r="BA55" s="167"/>
      <c r="BB55" s="168"/>
      <c r="BC55" s="180"/>
      <c r="BD55" s="181" t="s">
        <v>175</v>
      </c>
      <c r="BE55" s="171"/>
      <c r="BF55" s="172" t="str">
        <f t="shared" si="5"/>
        <v/>
      </c>
      <c r="BG55" s="211"/>
      <c r="BH55" s="184"/>
      <c r="BI55" s="185"/>
      <c r="BJ55" s="186"/>
      <c r="BK55" s="187"/>
      <c r="BL55" s="188"/>
      <c r="BM55" s="4"/>
      <c r="BN55" s="198" t="str">
        <f t="shared" si="6"/>
        <v/>
      </c>
      <c r="BO55" s="199"/>
      <c r="BP55" s="200"/>
      <c r="BQ55" s="167"/>
      <c r="BR55" s="168"/>
      <c r="BS55" s="180"/>
      <c r="BT55" s="181" t="s">
        <v>175</v>
      </c>
      <c r="BU55" s="171"/>
      <c r="BV55" s="172" t="str">
        <f t="shared" si="7"/>
        <v/>
      </c>
      <c r="BW55" s="211"/>
      <c r="BX55" s="184"/>
      <c r="BY55" s="185"/>
      <c r="BZ55" s="186"/>
      <c r="CA55" s="187"/>
      <c r="CB55" s="188"/>
    </row>
    <row r="56" spans="2:120" ht="15.6" x14ac:dyDescent="0.25">
      <c r="B56" s="302"/>
      <c r="C56" s="266"/>
      <c r="D56" s="266"/>
      <c r="E56" s="266"/>
      <c r="F56" s="266"/>
      <c r="G56" s="266"/>
      <c r="H56" s="266"/>
      <c r="I56" s="266"/>
      <c r="J56" s="303" t="s">
        <v>167</v>
      </c>
      <c r="K56" s="304"/>
      <c r="L56" s="304"/>
      <c r="M56" s="304"/>
      <c r="N56" s="305"/>
      <c r="O56" s="306" t="s">
        <v>168</v>
      </c>
      <c r="P56" s="307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2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2"/>
      <c r="AW56" s="4"/>
      <c r="AX56" s="198" t="str">
        <f t="shared" si="4"/>
        <v/>
      </c>
      <c r="AY56" s="199"/>
      <c r="AZ56" s="200"/>
      <c r="BA56" s="167"/>
      <c r="BB56" s="168"/>
      <c r="BC56" s="180"/>
      <c r="BD56" s="181" t="s">
        <v>175</v>
      </c>
      <c r="BE56" s="171"/>
      <c r="BF56" s="172" t="str">
        <f t="shared" si="5"/>
        <v/>
      </c>
      <c r="BG56" s="211"/>
      <c r="BH56" s="184"/>
      <c r="BI56" s="185"/>
      <c r="BJ56" s="186"/>
      <c r="BK56" s="187"/>
      <c r="BL56" s="188"/>
      <c r="BM56" s="4"/>
      <c r="BN56" s="198" t="str">
        <f t="shared" si="6"/>
        <v/>
      </c>
      <c r="BO56" s="199"/>
      <c r="BP56" s="200"/>
      <c r="BQ56" s="167"/>
      <c r="BR56" s="168"/>
      <c r="BS56" s="180"/>
      <c r="BT56" s="181" t="s">
        <v>175</v>
      </c>
      <c r="BU56" s="171"/>
      <c r="BV56" s="172" t="str">
        <f t="shared" si="7"/>
        <v/>
      </c>
      <c r="BW56" s="211"/>
      <c r="BX56" s="184"/>
      <c r="BY56" s="185"/>
      <c r="BZ56" s="186"/>
      <c r="CA56" s="187"/>
      <c r="CB56" s="188"/>
    </row>
    <row r="57" spans="2:120" ht="15" customHeight="1" x14ac:dyDescent="0.25">
      <c r="B57" s="308"/>
      <c r="C57" s="309"/>
      <c r="D57" s="309"/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0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2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2"/>
      <c r="AW57" s="4"/>
      <c r="AX57" s="198" t="str">
        <f t="shared" si="4"/>
        <v/>
      </c>
      <c r="AY57" s="199"/>
      <c r="AZ57" s="200"/>
      <c r="BA57" s="167"/>
      <c r="BB57" s="168"/>
      <c r="BC57" s="180"/>
      <c r="BD57" s="181" t="s">
        <v>175</v>
      </c>
      <c r="BE57" s="171"/>
      <c r="BF57" s="172" t="str">
        <f t="shared" si="5"/>
        <v/>
      </c>
      <c r="BG57" s="211"/>
      <c r="BH57" s="184"/>
      <c r="BI57" s="185"/>
      <c r="BJ57" s="186"/>
      <c r="BK57" s="187"/>
      <c r="BL57" s="188"/>
      <c r="BM57" s="4"/>
      <c r="BN57" s="198" t="str">
        <f t="shared" si="6"/>
        <v/>
      </c>
      <c r="BO57" s="199"/>
      <c r="BP57" s="200"/>
      <c r="BQ57" s="167"/>
      <c r="BR57" s="168"/>
      <c r="BS57" s="180"/>
      <c r="BT57" s="181" t="s">
        <v>175</v>
      </c>
      <c r="BU57" s="171"/>
      <c r="BV57" s="172" t="str">
        <f t="shared" si="7"/>
        <v/>
      </c>
      <c r="BW57" s="211"/>
      <c r="BX57" s="184"/>
      <c r="BY57" s="185"/>
      <c r="BZ57" s="186"/>
      <c r="CA57" s="187"/>
      <c r="CB57" s="188"/>
    </row>
    <row r="58" spans="2:120" ht="15" customHeight="1" x14ac:dyDescent="0.25">
      <c r="B58" s="308"/>
      <c r="C58" s="309"/>
      <c r="D58" s="309"/>
      <c r="E58" s="309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0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2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2"/>
      <c r="AW58" s="4"/>
      <c r="AX58" s="212" t="str">
        <f t="shared" si="4"/>
        <v/>
      </c>
      <c r="AY58" s="199"/>
      <c r="AZ58" s="200"/>
      <c r="BA58" s="286"/>
      <c r="BB58" s="168"/>
      <c r="BC58" s="180"/>
      <c r="BD58" s="181" t="s">
        <v>175</v>
      </c>
      <c r="BE58" s="171"/>
      <c r="BF58" s="172" t="str">
        <f t="shared" si="5"/>
        <v/>
      </c>
      <c r="BG58" s="183"/>
      <c r="BH58" s="248"/>
      <c r="BI58" s="185"/>
      <c r="BJ58" s="186"/>
      <c r="BK58" s="204"/>
      <c r="BL58" s="311"/>
      <c r="BM58" s="4"/>
      <c r="BN58" s="212" t="str">
        <f t="shared" si="6"/>
        <v/>
      </c>
      <c r="BO58" s="199"/>
      <c r="BP58" s="200"/>
      <c r="BQ58" s="286"/>
      <c r="BR58" s="168"/>
      <c r="BS58" s="180"/>
      <c r="BT58" s="181" t="s">
        <v>175</v>
      </c>
      <c r="BU58" s="171"/>
      <c r="BV58" s="172" t="str">
        <f t="shared" si="7"/>
        <v/>
      </c>
      <c r="BW58" s="183"/>
      <c r="BX58" s="248"/>
      <c r="BY58" s="185"/>
      <c r="BZ58" s="186"/>
      <c r="CA58" s="204"/>
      <c r="CB58" s="311"/>
      <c r="CG58" s="3"/>
    </row>
    <row r="59" spans="2:120" ht="15" customHeight="1" x14ac:dyDescent="0.25">
      <c r="B59" s="308"/>
      <c r="C59" s="309"/>
      <c r="D59" s="309"/>
      <c r="E59" s="309"/>
      <c r="F59" s="309"/>
      <c r="G59" s="309"/>
      <c r="H59" s="309"/>
      <c r="I59" s="266"/>
      <c r="J59" s="266"/>
      <c r="K59" s="266"/>
      <c r="L59" s="312"/>
      <c r="M59" s="312"/>
      <c r="N59" s="312"/>
      <c r="O59" s="312"/>
      <c r="P59" s="310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2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2"/>
      <c r="AW59" s="4"/>
      <c r="AX59" s="212" t="str">
        <f t="shared" si="4"/>
        <v/>
      </c>
      <c r="AY59" s="199"/>
      <c r="AZ59" s="200"/>
      <c r="BA59" s="167"/>
      <c r="BB59" s="168"/>
      <c r="BC59" s="180"/>
      <c r="BD59" s="181" t="s">
        <v>175</v>
      </c>
      <c r="BE59" s="171"/>
      <c r="BF59" s="172" t="str">
        <f t="shared" si="5"/>
        <v/>
      </c>
      <c r="BG59" s="183"/>
      <c r="BH59" s="248"/>
      <c r="BI59" s="185"/>
      <c r="BJ59" s="186"/>
      <c r="BK59" s="204"/>
      <c r="BL59" s="311"/>
      <c r="BM59" s="4"/>
      <c r="BN59" s="212" t="str">
        <f t="shared" si="6"/>
        <v/>
      </c>
      <c r="BO59" s="199"/>
      <c r="BP59" s="200"/>
      <c r="BQ59" s="167"/>
      <c r="BR59" s="168"/>
      <c r="BS59" s="180"/>
      <c r="BT59" s="181" t="s">
        <v>175</v>
      </c>
      <c r="BU59" s="171"/>
      <c r="BV59" s="172" t="str">
        <f t="shared" si="7"/>
        <v/>
      </c>
      <c r="BW59" s="183"/>
      <c r="BX59" s="248"/>
      <c r="BY59" s="185"/>
      <c r="BZ59" s="186"/>
      <c r="CA59" s="204"/>
      <c r="CB59" s="311"/>
    </row>
    <row r="60" spans="2:120" ht="15" customHeight="1" thickBot="1" x14ac:dyDescent="0.3">
      <c r="B60" s="313"/>
      <c r="C60" s="314"/>
      <c r="D60" s="314"/>
      <c r="E60" s="314"/>
      <c r="F60" s="314"/>
      <c r="G60" s="314"/>
      <c r="H60" s="314"/>
      <c r="I60" s="314"/>
      <c r="J60" s="314"/>
      <c r="K60" s="314"/>
      <c r="L60" s="314" t="s">
        <v>169</v>
      </c>
      <c r="M60" s="314"/>
      <c r="N60" s="314"/>
      <c r="O60" s="314"/>
      <c r="P60" s="315"/>
      <c r="Q60" s="4"/>
      <c r="R60" s="316"/>
      <c r="S60" s="317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8"/>
      <c r="AG60" s="4"/>
      <c r="AH60" s="316"/>
      <c r="AI60" s="317"/>
      <c r="AJ60" s="317"/>
      <c r="AK60" s="317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8"/>
      <c r="AW60" s="4"/>
      <c r="AX60" s="212" t="str">
        <f t="shared" si="4"/>
        <v/>
      </c>
      <c r="AY60" s="199"/>
      <c r="AZ60" s="200"/>
      <c r="BA60" s="167"/>
      <c r="BB60" s="168"/>
      <c r="BC60" s="180"/>
      <c r="BD60" s="181" t="s">
        <v>175</v>
      </c>
      <c r="BE60" s="171"/>
      <c r="BF60" s="172" t="str">
        <f t="shared" si="5"/>
        <v/>
      </c>
      <c r="BG60" s="183"/>
      <c r="BH60" s="248"/>
      <c r="BI60" s="185"/>
      <c r="BJ60" s="186"/>
      <c r="BK60" s="204"/>
      <c r="BL60" s="311"/>
      <c r="BM60" s="4"/>
      <c r="BN60" s="212" t="str">
        <f t="shared" si="6"/>
        <v/>
      </c>
      <c r="BO60" s="199"/>
      <c r="BP60" s="200"/>
      <c r="BQ60" s="167"/>
      <c r="BR60" s="168"/>
      <c r="BS60" s="180"/>
      <c r="BT60" s="181" t="s">
        <v>175</v>
      </c>
      <c r="BU60" s="171"/>
      <c r="BV60" s="172" t="str">
        <f t="shared" ref="BV60" si="14">IF(BU60="","",Q*BU60)</f>
        <v/>
      </c>
      <c r="BW60" s="183"/>
      <c r="BX60" s="248"/>
      <c r="BY60" s="185"/>
      <c r="BZ60" s="186"/>
      <c r="CA60" s="204"/>
      <c r="CB60" s="311"/>
      <c r="CG60" s="3"/>
    </row>
    <row r="61" spans="2:120" ht="15" customHeight="1" x14ac:dyDescent="0.3">
      <c r="P61" s="319" t="s">
        <v>170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0"/>
      <c r="AF61" s="319" t="s">
        <v>170</v>
      </c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319" t="s">
        <v>170</v>
      </c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19" t="s">
        <v>170</v>
      </c>
      <c r="BN61" s="320"/>
      <c r="BO61" s="320"/>
      <c r="BP61" s="320"/>
      <c r="BQ61" s="320"/>
      <c r="BR61" s="320"/>
      <c r="BS61" s="320"/>
      <c r="BT61" s="320"/>
      <c r="BU61" s="320"/>
      <c r="BV61" s="320"/>
      <c r="BW61" s="320"/>
      <c r="BX61" s="320"/>
      <c r="BY61" s="320"/>
      <c r="BZ61" s="320"/>
      <c r="CA61" s="320"/>
      <c r="CB61" s="319" t="s">
        <v>170</v>
      </c>
    </row>
    <row r="63" spans="2:120" x14ac:dyDescent="0.25">
      <c r="BT63" s="321"/>
    </row>
    <row r="64" spans="2:120" x14ac:dyDescent="0.25">
      <c r="BT64" s="321"/>
    </row>
    <row r="65" spans="72:72" x14ac:dyDescent="0.25">
      <c r="BT65" s="321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</vt:lpstr>
      <vt:lpstr>'SL2'!A.</vt:lpstr>
      <vt:lpstr>'SL2'!C.</vt:lpstr>
      <vt:lpstr>'SL2'!F.</vt:lpstr>
      <vt:lpstr>'SL2'!GCS</vt:lpstr>
      <vt:lpstr>'SL2'!GTH</vt:lpstr>
      <vt:lpstr>'SL2'!H</vt:lpstr>
      <vt:lpstr>'SL2'!h.1</vt:lpstr>
      <vt:lpstr>'SL2'!h.10</vt:lpstr>
      <vt:lpstr>'SL2'!h.2</vt:lpstr>
      <vt:lpstr>'SL2'!h.3</vt:lpstr>
      <vt:lpstr>'SL2'!h.4</vt:lpstr>
      <vt:lpstr>'SL2'!h.5</vt:lpstr>
      <vt:lpstr>'SL2'!h.6</vt:lpstr>
      <vt:lpstr>'SL2'!h.7</vt:lpstr>
      <vt:lpstr>'SL2'!h.8</vt:lpstr>
      <vt:lpstr>'SL2'!h.9</vt:lpstr>
      <vt:lpstr>'SL2'!HS</vt:lpstr>
      <vt:lpstr>'SL2'!HS.1</vt:lpstr>
      <vt:lpstr>'SL2'!HS.2</vt:lpstr>
      <vt:lpstr>'SL2'!HS.3</vt:lpstr>
      <vt:lpstr>'SL2'!HS.4</vt:lpstr>
      <vt:lpstr>'SL2'!HS.5</vt:lpstr>
      <vt:lpstr>'SL2'!Print_Area</vt:lpstr>
      <vt:lpstr>'SL2'!Q</vt:lpstr>
      <vt:lpstr>'SL2'!R.</vt:lpstr>
      <vt:lpstr>'SL2'!W</vt:lpstr>
      <vt:lpstr>'SL2'!w.1</vt:lpstr>
      <vt:lpstr>'SL2'!w.10</vt:lpstr>
      <vt:lpstr>'SL2'!w.2</vt:lpstr>
      <vt:lpstr>'SL2'!w.3</vt:lpstr>
      <vt:lpstr>'SL2'!w.4</vt:lpstr>
      <vt:lpstr>'SL2'!w.5</vt:lpstr>
      <vt:lpstr>'SL2'!w.6</vt:lpstr>
      <vt:lpstr>'SL2'!w.7</vt:lpstr>
      <vt:lpstr>'SL2'!w.8</vt:lpstr>
      <vt:lpstr>'SL2'!w.9</vt:lpstr>
      <vt:lpstr>'SL2'!WS</vt:lpstr>
      <vt:lpstr>'SL2'!WS.1</vt:lpstr>
      <vt:lpstr>'SL2'!WS.2</vt:lpstr>
      <vt:lpstr>'SL2'!WS.3</vt:lpstr>
      <vt:lpstr>'SL2'!WS.4</vt:lpstr>
      <vt:lpstr>'SL2'!WS.5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2024-07-29T08:00:41Z</dcterms:created>
  <dcterms:modified xsi:type="dcterms:W3CDTF">2024-08-07T07:16:33Z</dcterms:modified>
</cp:coreProperties>
</file>