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94B8BB0-27A9-42FA-B4BF-DC06D714427C}" xr6:coauthVersionLast="47" xr6:coauthVersionMax="47" xr10:uidLastSave="{00000000-0000-0000-0000-000000000000}"/>
  <bookViews>
    <workbookView xWindow="-108" yWindow="-108" windowWidth="23256" windowHeight="12456" xr2:uid="{B3C303A4-6A34-4EC1-8FEC-B9668FB8715B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7" i="1" l="1"/>
  <c r="BF27" i="1" s="1"/>
  <c r="BQ39" i="1"/>
  <c r="BU31" i="1"/>
  <c r="BU30" i="1"/>
  <c r="BV30" i="1" s="1"/>
  <c r="BU25" i="1"/>
  <c r="BV25" i="1" s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V60" i="1"/>
  <c r="BN60" i="1"/>
  <c r="BF60" i="1"/>
  <c r="AX60" i="1"/>
  <c r="BV59" i="1"/>
  <c r="BN59" i="1"/>
  <c r="BF59" i="1"/>
  <c r="AX59" i="1"/>
  <c r="BV58" i="1"/>
  <c r="BN58" i="1"/>
  <c r="BF58" i="1"/>
  <c r="AX58" i="1"/>
  <c r="BV57" i="1"/>
  <c r="BN57" i="1"/>
  <c r="BF57" i="1"/>
  <c r="AX57" i="1"/>
  <c r="BV56" i="1"/>
  <c r="BN56" i="1"/>
  <c r="BF56" i="1"/>
  <c r="AX56" i="1"/>
  <c r="BV55" i="1"/>
  <c r="BN55" i="1"/>
  <c r="BF55" i="1"/>
  <c r="AX55" i="1"/>
  <c r="BV54" i="1"/>
  <c r="BN54" i="1"/>
  <c r="BF54" i="1"/>
  <c r="AX54" i="1"/>
  <c r="BV53" i="1"/>
  <c r="BN53" i="1"/>
  <c r="BF53" i="1"/>
  <c r="AX53" i="1"/>
  <c r="BV52" i="1"/>
  <c r="BN52" i="1"/>
  <c r="BF52" i="1"/>
  <c r="AX52" i="1"/>
  <c r="BV51" i="1"/>
  <c r="BN51" i="1"/>
  <c r="BF51" i="1"/>
  <c r="AX51" i="1"/>
  <c r="BV50" i="1"/>
  <c r="BN50" i="1"/>
  <c r="BF50" i="1"/>
  <c r="AX50" i="1"/>
  <c r="BV49" i="1"/>
  <c r="BN49" i="1"/>
  <c r="BF49" i="1"/>
  <c r="AX49" i="1"/>
  <c r="BV48" i="1"/>
  <c r="BN48" i="1"/>
  <c r="BF48" i="1"/>
  <c r="AX48" i="1"/>
  <c r="BV47" i="1"/>
  <c r="BN47" i="1"/>
  <c r="BF47" i="1"/>
  <c r="AX47" i="1"/>
  <c r="AV47" i="1"/>
  <c r="AU47" i="1"/>
  <c r="AP47" i="1"/>
  <c r="AL47" i="1"/>
  <c r="AF47" i="1"/>
  <c r="AE47" i="1"/>
  <c r="Z47" i="1"/>
  <c r="V47" i="1"/>
  <c r="BV46" i="1"/>
  <c r="BN46" i="1"/>
  <c r="BF46" i="1"/>
  <c r="AX46" i="1"/>
  <c r="AV46" i="1"/>
  <c r="AU46" i="1"/>
  <c r="AP46" i="1"/>
  <c r="AL46" i="1"/>
  <c r="AF46" i="1"/>
  <c r="AE46" i="1"/>
  <c r="Z46" i="1"/>
  <c r="V46" i="1"/>
  <c r="BV45" i="1"/>
  <c r="BN45" i="1"/>
  <c r="BF45" i="1"/>
  <c r="AX45" i="1"/>
  <c r="AV45" i="1"/>
  <c r="AU45" i="1"/>
  <c r="AP45" i="1"/>
  <c r="AL45" i="1"/>
  <c r="AF45" i="1"/>
  <c r="AE45" i="1"/>
  <c r="Z45" i="1"/>
  <c r="V45" i="1"/>
  <c r="BV44" i="1"/>
  <c r="BN44" i="1"/>
  <c r="BF44" i="1"/>
  <c r="AX44" i="1"/>
  <c r="AV44" i="1"/>
  <c r="AU44" i="1"/>
  <c r="AP44" i="1"/>
  <c r="AL44" i="1"/>
  <c r="AF44" i="1"/>
  <c r="AE44" i="1"/>
  <c r="Z44" i="1"/>
  <c r="V44" i="1"/>
  <c r="BV43" i="1"/>
  <c r="BN43" i="1"/>
  <c r="BF43" i="1"/>
  <c r="AX43" i="1"/>
  <c r="AV43" i="1"/>
  <c r="AU43" i="1"/>
  <c r="AP43" i="1"/>
  <c r="AL43" i="1"/>
  <c r="AF43" i="1"/>
  <c r="AE43" i="1"/>
  <c r="Z43" i="1"/>
  <c r="V43" i="1"/>
  <c r="BV42" i="1"/>
  <c r="BN42" i="1"/>
  <c r="BF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V41" i="1"/>
  <c r="BN41" i="1"/>
  <c r="BF41" i="1"/>
  <c r="AX41" i="1"/>
  <c r="AV41" i="1"/>
  <c r="AU41" i="1"/>
  <c r="AP41" i="1"/>
  <c r="AL41" i="1"/>
  <c r="AF41" i="1"/>
  <c r="AE41" i="1"/>
  <c r="Z41" i="1"/>
  <c r="V41" i="1"/>
  <c r="BV40" i="1"/>
  <c r="BN40" i="1"/>
  <c r="BF40" i="1"/>
  <c r="AX40" i="1"/>
  <c r="AV40" i="1"/>
  <c r="AU40" i="1"/>
  <c r="AP40" i="1"/>
  <c r="AL40" i="1"/>
  <c r="AF40" i="1"/>
  <c r="AE40" i="1"/>
  <c r="Z40" i="1"/>
  <c r="V40" i="1"/>
  <c r="BF39" i="1"/>
  <c r="AX39" i="1"/>
  <c r="AV39" i="1"/>
  <c r="AU39" i="1"/>
  <c r="AP39" i="1"/>
  <c r="AL39" i="1"/>
  <c r="AF39" i="1"/>
  <c r="AE39" i="1"/>
  <c r="Z39" i="1"/>
  <c r="V39" i="1"/>
  <c r="BV38" i="1"/>
  <c r="BN38" i="1"/>
  <c r="BF38" i="1"/>
  <c r="AX38" i="1"/>
  <c r="AV38" i="1"/>
  <c r="AU38" i="1"/>
  <c r="AP38" i="1"/>
  <c r="AL38" i="1"/>
  <c r="AF38" i="1"/>
  <c r="AE38" i="1"/>
  <c r="Z38" i="1"/>
  <c r="V38" i="1"/>
  <c r="BV37" i="1"/>
  <c r="BN37" i="1"/>
  <c r="BF37" i="1"/>
  <c r="AX37" i="1"/>
  <c r="AV37" i="1"/>
  <c r="AU37" i="1"/>
  <c r="AP37" i="1"/>
  <c r="AL37" i="1"/>
  <c r="AF37" i="1"/>
  <c r="AE37" i="1"/>
  <c r="Z37" i="1"/>
  <c r="V37" i="1"/>
  <c r="BV36" i="1"/>
  <c r="BN36" i="1"/>
  <c r="BF36" i="1"/>
  <c r="AX36" i="1"/>
  <c r="AV36" i="1"/>
  <c r="AU36" i="1"/>
  <c r="AP36" i="1"/>
  <c r="AL36" i="1"/>
  <c r="AF36" i="1"/>
  <c r="AE36" i="1"/>
  <c r="Z36" i="1"/>
  <c r="V36" i="1"/>
  <c r="BV35" i="1"/>
  <c r="BN35" i="1"/>
  <c r="BF35" i="1"/>
  <c r="AX35" i="1"/>
  <c r="AV35" i="1"/>
  <c r="AU35" i="1"/>
  <c r="AP35" i="1"/>
  <c r="AL35" i="1"/>
  <c r="AF35" i="1"/>
  <c r="AE35" i="1"/>
  <c r="Z35" i="1"/>
  <c r="V35" i="1"/>
  <c r="BV34" i="1"/>
  <c r="BN34" i="1"/>
  <c r="BF34" i="1"/>
  <c r="AX34" i="1"/>
  <c r="AV34" i="1"/>
  <c r="AU34" i="1"/>
  <c r="AP34" i="1"/>
  <c r="AL34" i="1"/>
  <c r="AF34" i="1"/>
  <c r="AE34" i="1"/>
  <c r="Z34" i="1"/>
  <c r="V34" i="1"/>
  <c r="BN33" i="1"/>
  <c r="BF33" i="1"/>
  <c r="AX33" i="1"/>
  <c r="AV33" i="1"/>
  <c r="AU33" i="1"/>
  <c r="AP33" i="1"/>
  <c r="AL33" i="1"/>
  <c r="AF33" i="1"/>
  <c r="AE33" i="1"/>
  <c r="Z33" i="1"/>
  <c r="V33" i="1"/>
  <c r="BN32" i="1"/>
  <c r="BF32" i="1"/>
  <c r="AX32" i="1"/>
  <c r="AV32" i="1"/>
  <c r="AU32" i="1"/>
  <c r="AP32" i="1"/>
  <c r="AL32" i="1"/>
  <c r="AF32" i="1"/>
  <c r="AE32" i="1"/>
  <c r="Z32" i="1"/>
  <c r="V32" i="1"/>
  <c r="BN31" i="1"/>
  <c r="BF31" i="1"/>
  <c r="AX31" i="1"/>
  <c r="AV31" i="1"/>
  <c r="AU31" i="1"/>
  <c r="AP31" i="1"/>
  <c r="AL31" i="1"/>
  <c r="AF31" i="1"/>
  <c r="AE31" i="1"/>
  <c r="Z31" i="1"/>
  <c r="V31" i="1"/>
  <c r="BN30" i="1"/>
  <c r="BF30" i="1"/>
  <c r="AX30" i="1"/>
  <c r="AV30" i="1"/>
  <c r="AU30" i="1"/>
  <c r="AP30" i="1"/>
  <c r="AL30" i="1"/>
  <c r="AF30" i="1"/>
  <c r="AE30" i="1"/>
  <c r="Z30" i="1"/>
  <c r="V30" i="1"/>
  <c r="BV29" i="1"/>
  <c r="BN29" i="1"/>
  <c r="BF29" i="1"/>
  <c r="AX29" i="1"/>
  <c r="AV29" i="1"/>
  <c r="AU29" i="1"/>
  <c r="AP29" i="1"/>
  <c r="AL29" i="1"/>
  <c r="AF29" i="1"/>
  <c r="AE29" i="1"/>
  <c r="Z29" i="1"/>
  <c r="V29" i="1"/>
  <c r="BV28" i="1"/>
  <c r="BN28" i="1"/>
  <c r="BF28" i="1"/>
  <c r="AX28" i="1"/>
  <c r="AV28" i="1"/>
  <c r="AU28" i="1"/>
  <c r="AP28" i="1"/>
  <c r="AL28" i="1"/>
  <c r="AF28" i="1"/>
  <c r="AE28" i="1"/>
  <c r="Z28" i="1"/>
  <c r="V28" i="1"/>
  <c r="BV27" i="1"/>
  <c r="BN27" i="1"/>
  <c r="AX27" i="1"/>
  <c r="AU27" i="1"/>
  <c r="AR27" i="1"/>
  <c r="AP27" i="1"/>
  <c r="AL27" i="1"/>
  <c r="AE27" i="1"/>
  <c r="Z27" i="1"/>
  <c r="X27" i="1"/>
  <c r="V27" i="1"/>
  <c r="BV26" i="1"/>
  <c r="BN26" i="1"/>
  <c r="BF26" i="1"/>
  <c r="AX26" i="1"/>
  <c r="AU26" i="1"/>
  <c r="AR26" i="1"/>
  <c r="AP26" i="1"/>
  <c r="AL26" i="1"/>
  <c r="AE26" i="1"/>
  <c r="AF26" i="1" s="1"/>
  <c r="Z26" i="1"/>
  <c r="X26" i="1"/>
  <c r="V26" i="1"/>
  <c r="BN25" i="1"/>
  <c r="BF25" i="1"/>
  <c r="AX25" i="1"/>
  <c r="AU25" i="1"/>
  <c r="AP25" i="1"/>
  <c r="AL25" i="1"/>
  <c r="AE25" i="1"/>
  <c r="Z25" i="1"/>
  <c r="X25" i="1"/>
  <c r="V25" i="1"/>
  <c r="BV24" i="1"/>
  <c r="BN24" i="1"/>
  <c r="BF24" i="1"/>
  <c r="AX24" i="1"/>
  <c r="AU24" i="1"/>
  <c r="AV24" i="1" s="1"/>
  <c r="AP24" i="1"/>
  <c r="AN24" i="1"/>
  <c r="AL24" i="1"/>
  <c r="AE24" i="1"/>
  <c r="Z24" i="1"/>
  <c r="X24" i="1"/>
  <c r="V24" i="1"/>
  <c r="BV23" i="1"/>
  <c r="BN23" i="1"/>
  <c r="BF23" i="1"/>
  <c r="AX23" i="1"/>
  <c r="AU23" i="1"/>
  <c r="AV23" i="1" s="1"/>
  <c r="AP23" i="1"/>
  <c r="AN23" i="1"/>
  <c r="AL23" i="1"/>
  <c r="AE23" i="1"/>
  <c r="Z23" i="1"/>
  <c r="X23" i="1"/>
  <c r="V23" i="1"/>
  <c r="BV22" i="1"/>
  <c r="BN22" i="1"/>
  <c r="BF22" i="1"/>
  <c r="AX22" i="1"/>
  <c r="AU22" i="1"/>
  <c r="AV22" i="1" s="1"/>
  <c r="AP22" i="1"/>
  <c r="AN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L14" i="1"/>
  <c r="AN25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E10" i="1"/>
  <c r="M10" i="1"/>
  <c r="K10" i="1"/>
  <c r="AQ10" i="1" s="1"/>
  <c r="CA9" i="1"/>
  <c r="BW9" i="1"/>
  <c r="BK9" i="1"/>
  <c r="BA9" i="1"/>
  <c r="AU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V2" i="1"/>
  <c r="BL2" i="1" s="1"/>
  <c r="CB2" i="1" s="1"/>
  <c r="AF2" i="1"/>
  <c r="AV25" i="1" l="1"/>
  <c r="AF24" i="1"/>
  <c r="BU33" i="1"/>
  <c r="BV33" i="1" s="1"/>
  <c r="AR14" i="1"/>
  <c r="BG10" i="1"/>
  <c r="AB14" i="1"/>
  <c r="AA10" i="1"/>
  <c r="BW10" i="1"/>
  <c r="BU39" i="1"/>
  <c r="BV39" i="1" s="1"/>
  <c r="BU32" i="1"/>
  <c r="BV32" i="1" s="1"/>
  <c r="BN39" i="1"/>
  <c r="AF22" i="1"/>
  <c r="AF25" i="1"/>
  <c r="AF23" i="1"/>
  <c r="AF27" i="1"/>
  <c r="AE4" i="1"/>
  <c r="AT11" i="1"/>
  <c r="BZ11" i="1"/>
  <c r="BX14" i="1"/>
  <c r="U3" i="1"/>
  <c r="CA4" i="1"/>
  <c r="AN27" i="1"/>
  <c r="AV27" i="1" s="1"/>
  <c r="BA3" i="1"/>
  <c r="AU4" i="1"/>
  <c r="AQ9" i="1"/>
  <c r="AD11" i="1"/>
  <c r="BH14" i="1"/>
  <c r="BZ14" i="1"/>
  <c r="BQ3" i="1"/>
  <c r="BJ14" i="1"/>
  <c r="AT14" i="1"/>
  <c r="BV31" i="1"/>
  <c r="AN26" i="1"/>
  <c r="AV26" i="1" s="1"/>
  <c r="AV48" i="1" l="1"/>
  <c r="AF48" i="1"/>
  <c r="AF49" i="1" s="1"/>
  <c r="AV50" i="1"/>
  <c r="AV49" i="1"/>
  <c r="AF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476BE6A-3E79-4D69-80A3-BD853826B10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A5F79C7-EE2C-4909-8C91-34D9EA2C6C9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02B693E-978D-4153-8A2B-EF66C2DD5A5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<sst xmlns="http://schemas.openxmlformats.org/spreadsheetml/2006/main" count="532" uniqueCount="177">
  <si>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</si>
  <si>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</si>
  <si>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</si>
  <si>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</si>
  <si>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</si>
  <si>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</si>
  <si>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</si>
  <si>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</si>
  <si>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</si>
  <si>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</si>
  <si>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</si>
  <si>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</si>
  <si>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</si>
  <si>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</si>
  <si>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</si>
  <si>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</si>
  <si>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</si>
  <si>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</si>
  <si>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</si>
  <si>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</si>
  <si>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</si>
  <si>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U9H-11001</t>
  </si>
  <si>
    <t>Unit Code</t>
  </si>
  <si>
    <r>
      <t xml:space="preserve">H </t>
    </r>
    <r>
      <rPr>
        <sz val="10"/>
        <rFont val="Arial"/>
        <family val="2"/>
      </rPr>
      <t>item</t>
    </r>
  </si>
  <si>
    <t>U9H-10003</t>
  </si>
  <si>
    <t>52H2-C/C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</si>
  <si>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</si>
  <si>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</si>
  <si>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</si>
  <si>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</si>
  <si>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</si>
  <si>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</si>
  <si>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</si>
  <si>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</si>
  <si>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</si>
  <si>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</si>
  <si>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</si>
  <si>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</si>
  <si>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</si>
  <si>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</si>
  <si>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</si>
  <si>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</si>
  <si>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</si>
  <si>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</si>
  <si>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</si>
  <si>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</si>
  <si>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</si>
  <si>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</si>
  <si>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</si>
  <si>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</si>
  <si>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</si>
  <si>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</si>
  <si>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</si>
  <si>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</si>
  <si>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</si>
  <si>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</si>
  <si>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</si>
  <si>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</si>
  <si>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</si>
  <si>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</si>
  <si>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</si>
  <si>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</si>
  <si>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</si>
  <si>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</si>
  <si>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</si>
  <si>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</si>
  <si>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</si>
  <si>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</si>
  <si>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</si>
  <si>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</si>
  <si>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</si>
  <si>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</si>
  <si>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</si>
  <si>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</si>
  <si>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</si>
  <si>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</si>
  <si>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</si>
  <si>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</si>
  <si>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</si>
  <si>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</si>
  <si>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</si>
  <si>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</si>
  <si>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</si>
  <si>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</si>
  <si>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</si>
  <si>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5K-11484Y</t>
  </si>
  <si>
    <t>FOR INTERLOCKING STILE</t>
  </si>
  <si>
    <t>SILL</t>
  </si>
  <si>
    <t>9K-87106</t>
  </si>
  <si>
    <t>INSIDE TOP RAIL</t>
  </si>
  <si>
    <t>9K-20853</t>
  </si>
  <si>
    <t>5K-12066</t>
  </si>
  <si>
    <t>JAMB(L)</t>
  </si>
  <si>
    <t>9K-87107</t>
  </si>
  <si>
    <t>BOTTOM RAIL</t>
  </si>
  <si>
    <t>9K-87111</t>
  </si>
  <si>
    <t>9K-11109</t>
  </si>
  <si>
    <t>JAMB(R)</t>
  </si>
  <si>
    <t>STILE</t>
  </si>
  <si>
    <t>9K-87139</t>
  </si>
  <si>
    <t>BM-4025G</t>
  </si>
  <si>
    <t>FOR ASS</t>
  </si>
  <si>
    <t>S</t>
  </si>
  <si>
    <t>9K-30231</t>
  </si>
  <si>
    <t>ATTACHMENT</t>
  </si>
  <si>
    <t>9K-87109</t>
  </si>
  <si>
    <t>INTERLOCKING STILE(O)</t>
  </si>
  <si>
    <t>9K-87112</t>
  </si>
  <si>
    <t>9K-10840</t>
  </si>
  <si>
    <t>5K-12950</t>
  </si>
  <si>
    <t>FOR BOTTOM RAIL</t>
  </si>
  <si>
    <t>9K-87110</t>
  </si>
  <si>
    <t>INTERLOCKING STILE(I)</t>
  </si>
  <si>
    <t>9K-30171</t>
  </si>
  <si>
    <t>9K-30232</t>
  </si>
  <si>
    <t>FOR STILE</t>
  </si>
  <si>
    <t>9K-30195</t>
  </si>
  <si>
    <t>9K-30233</t>
  </si>
  <si>
    <t>FOR STILE, INTERLOCKING STILE</t>
  </si>
  <si>
    <t>9K-30186</t>
  </si>
  <si>
    <t>M</t>
  </si>
  <si>
    <t>FOR STILE-L&amp;R</t>
  </si>
  <si>
    <t>2K-26921</t>
  </si>
  <si>
    <t>FOR TOP,BOTTOM RAIL</t>
  </si>
  <si>
    <t>9K-20762</t>
  </si>
  <si>
    <t>9K-20682</t>
  </si>
  <si>
    <t>9K-30246</t>
  </si>
  <si>
    <t>FOR INTERLOCK STILE</t>
  </si>
  <si>
    <t>MS-4005</t>
  </si>
  <si>
    <t>FOR CRESCENT CATCH</t>
  </si>
  <si>
    <t>EF-4020D7</t>
  </si>
  <si>
    <t>FOR CRESCENT</t>
  </si>
  <si>
    <t>9K-11395</t>
  </si>
  <si>
    <t>9K-30192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</si>
  <si>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</si>
  <si>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</si>
  <si>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</si>
  <si>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</si>
  <si>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</si>
  <si>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</si>
  <si>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</si>
  <si>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</si>
  <si>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</si>
  <si>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</si>
  <si>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</si>
  <si>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</si>
  <si>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</si>
  <si>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</si>
  <si>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</si>
  <si>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</si>
  <si>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</si>
  <si>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</si>
  <si>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</si>
  <si>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</si>
  <si>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</si>
  <si>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</si>
  <si>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</si>
  <si>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</si>
  <si>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</si>
  <si>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</si>
  <si>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</si>
  <si>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</si>
  <si>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</si>
  <si>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</si>
  <si>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</si>
  <si>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</si>
  <si>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</si>
  <si>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</si>
  <si>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</si>
  <si>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</si>
  <si>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</si>
  <si>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YS</t>
  </si>
  <si>
    <t>YK</t>
  </si>
  <si>
    <t>DG</t>
  </si>
  <si>
    <t/>
  </si>
  <si>
    <t>YW</t>
  </si>
  <si>
    <t>9K-30241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</si>
</sst>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35DB128F-0C14-426C-A9B5-176DC39482DD}"/>
    <cellStyle name="Normal" xfId="0" builtinId="0"/>
    <cellStyle name="Normal 2" xfId="1" xr:uid="{DCDC0FD4-A586-44A1-A8C7-E807B09EFAE7}"/>
    <cellStyle name="Normal 5" xfId="3" xr:uid="{C5C338DE-9AE4-4A60-9C59-16FB1EFBD1D8}"/>
    <cellStyle name="Normal_COBA 2" xfId="4" xr:uid="{3FB769B7-1870-49F5-B667-7E23EEF3C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C62EC83-E964-4B08-8999-DF3E02608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93ABEFD-1F37-4D78-93B3-E1A85709C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933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4C607474-25D0-4188-A188-916EA0F75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0578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462642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ED79DCA-D46B-41B8-AC2D-02EDAFC2D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8497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CB34B5A-0E65-402B-9033-CF9D4C64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352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6905ACC-5762-49F0-9D1F-57BA15B3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4E74678-9CE8-4DCA-9BAD-60E54B50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67499" y="7570743"/>
          <a:ext cx="20288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419576</xdr:colOff>
      <xdr:row>40</xdr:row>
      <xdr:rowOff>47660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63F9848-BC3E-4502-94D9-DAC9D433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0" y="4107180"/>
          <a:ext cx="3269456" cy="346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5615-C985-4B30-AC97-A4F07C0DA7F2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E27" sqref="BE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33203125" style="277" customWidth="1"/>
    <col min="13" max="13" width="7.88671875" style="277" customWidth="1"/>
    <col min="14" max="14" width="8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45511.620407291666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45511.620407291666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45511.620407291666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45511.620407291666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45511.620407291666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U9H-11001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U9H-11001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U9H-11001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U9H-11001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3000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3000</v>
      </c>
      <c r="AB10" s="336"/>
      <c r="AC10" s="65"/>
      <c r="AD10" s="61"/>
      <c r="AE10" s="59" t="str">
        <f>IF($O$10&gt;0,$O$10,"")</f>
        <v>U9H-10003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3000</v>
      </c>
      <c r="AR10" s="336"/>
      <c r="AS10" s="65"/>
      <c r="AT10" s="61"/>
      <c r="AU10" s="59" t="str">
        <f>IF($O$10&gt;0,$O$10,"")</f>
        <v>U9H-10003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5">
        <f>$K$10</f>
        <v>3000</v>
      </c>
      <c r="BH10" s="336"/>
      <c r="BI10" s="65"/>
      <c r="BJ10" s="61"/>
      <c r="BK10" s="59" t="str">
        <f>IF($O$10&gt;0,$O$10,"")</f>
        <v>U9H-10003</v>
      </c>
      <c r="BL10" s="60"/>
      <c r="BM10" s="3"/>
      <c r="BN10" s="53" t="s">
        <v>22</v>
      </c>
      <c r="BO10" s="36"/>
      <c r="BP10" s="37"/>
      <c r="BQ10" s="54" t="str">
        <f>IF($AK$10&gt;0,$AK$10,"")</f>
        <v>52H2-C/C</v>
      </c>
      <c r="BR10" s="36"/>
      <c r="BS10" s="55"/>
      <c r="BT10" s="62"/>
      <c r="BU10" s="62"/>
      <c r="BV10" s="66" t="s">
        <v>23</v>
      </c>
      <c r="BW10" s="335">
        <f>$K$10</f>
        <v>3000</v>
      </c>
      <c r="BX10" s="336"/>
      <c r="BY10" s="65"/>
      <c r="BZ10" s="61"/>
      <c r="CA10" s="59" t="str">
        <f>IF($O$10&gt;0,$O$10,"")</f>
        <v>U9H-10003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3000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3000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3000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3000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3000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2920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2920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2920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2920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2920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1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172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60" si="9">IF(BQ22&gt;"",VLOOKUP(BQ22,PART_NAMA,3,FALSE),"")</f>
        <v>CRESCENT</v>
      </c>
      <c r="BO22" s="199"/>
      <c r="BP22" s="200"/>
      <c r="BQ22" s="204" t="s">
        <v>85</v>
      </c>
      <c r="BR22" s="168"/>
      <c r="BS22" s="180"/>
      <c r="BT22" s="181" t="s">
        <v>175</v>
      </c>
      <c r="BU22" s="171">
        <v>1</v>
      </c>
      <c r="BV22" s="172">
        <f t="shared" ref="BV22:BV59" si="10">IF(BU22="","",Q*BU22)</f>
        <v>1</v>
      </c>
      <c r="BW22" s="183"/>
      <c r="BX22" s="184" t="s">
        <v>86</v>
      </c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1</v>
      </c>
      <c r="X23" s="207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89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tr">
        <f t="shared" si="7"/>
        <v>SEALER PAD</v>
      </c>
      <c r="AY23" s="199"/>
      <c r="AZ23" s="200"/>
      <c r="BA23" s="167" t="s">
        <v>90</v>
      </c>
      <c r="BB23" s="168"/>
      <c r="BC23" s="180"/>
      <c r="BD23" s="181" t="s">
        <v>172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CRESCENT CATCH</v>
      </c>
      <c r="BO23" s="199"/>
      <c r="BP23" s="200"/>
      <c r="BQ23" s="167" t="s">
        <v>91</v>
      </c>
      <c r="BR23" s="168"/>
      <c r="BS23" s="180"/>
      <c r="BT23" s="181" t="s">
        <v>171</v>
      </c>
      <c r="BU23" s="171">
        <v>1</v>
      </c>
      <c r="BV23" s="172">
        <f t="shared" si="10"/>
        <v>1</v>
      </c>
      <c r="BW23" s="183"/>
      <c r="BX23" s="184" t="s">
        <v>86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1</v>
      </c>
      <c r="X24" s="207">
        <f>H</f>
        <v>3000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1.389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tr">
        <f t="shared" si="7"/>
        <v>LABEL</v>
      </c>
      <c r="AY24" s="199"/>
      <c r="AZ24" s="200"/>
      <c r="BA24" s="167" t="s">
        <v>176</v>
      </c>
      <c r="BB24" s="168"/>
      <c r="BC24" s="180"/>
      <c r="BD24" s="181" t="s">
        <v>171</v>
      </c>
      <c r="BE24" s="171">
        <v>1</v>
      </c>
      <c r="BF24" s="172">
        <f t="shared" si="8"/>
        <v>1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BACK PLATE</v>
      </c>
      <c r="BO24" s="199"/>
      <c r="BP24" s="200"/>
      <c r="BQ24" s="167" t="s">
        <v>96</v>
      </c>
      <c r="BR24" s="168"/>
      <c r="BS24" s="180"/>
      <c r="BT24" s="181" t="s">
        <v>171</v>
      </c>
      <c r="BU24" s="171">
        <v>1</v>
      </c>
      <c r="BV24" s="172">
        <f t="shared" si="10"/>
        <v>1</v>
      </c>
      <c r="BW24" s="183"/>
      <c r="BX24" s="184" t="s">
        <v>86</v>
      </c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93</v>
      </c>
      <c r="V25" s="168" t="str">
        <f t="shared" si="0"/>
        <v>-</v>
      </c>
      <c r="W25" s="201">
        <v>2</v>
      </c>
      <c r="X25" s="207">
        <f>H</f>
        <v>3000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0.46300000000000002</v>
      </c>
      <c r="AF25" s="178">
        <f t="shared" si="11"/>
        <v>1.389</v>
      </c>
      <c r="AG25" s="4"/>
      <c r="AH25" s="198" t="s">
        <v>98</v>
      </c>
      <c r="AI25" s="199"/>
      <c r="AJ25" s="203"/>
      <c r="AK25" s="167" t="s">
        <v>99</v>
      </c>
      <c r="AL25" s="168" t="str">
        <f t="shared" si="3"/>
        <v>-</v>
      </c>
      <c r="AM25" s="201">
        <v>1</v>
      </c>
      <c r="AN25" s="207">
        <f>HS.1+10</f>
        <v>2930</v>
      </c>
      <c r="AO25" s="171">
        <v>2</v>
      </c>
      <c r="AP25" s="172">
        <f t="shared" si="4"/>
        <v>2</v>
      </c>
      <c r="AQ25" s="209"/>
      <c r="AR25" s="174"/>
      <c r="AS25" s="175"/>
      <c r="AT25" s="176"/>
      <c r="AU25" s="177">
        <f t="shared" si="5"/>
        <v>0.51300000000000001</v>
      </c>
      <c r="AV25" s="178">
        <f t="shared" si="6"/>
        <v>3.0061800000000001</v>
      </c>
      <c r="AW25" s="4"/>
      <c r="AX25" s="198" t="str">
        <f t="shared" si="7"/>
        <v>SCREW</v>
      </c>
      <c r="AY25" s="199"/>
      <c r="AZ25" s="200"/>
      <c r="BA25" s="167" t="s">
        <v>100</v>
      </c>
      <c r="BB25" s="168"/>
      <c r="BC25" s="180"/>
      <c r="BD25" s="181" t="s">
        <v>171</v>
      </c>
      <c r="BE25" s="171">
        <v>8</v>
      </c>
      <c r="BF25" s="172">
        <f t="shared" si="8"/>
        <v>8</v>
      </c>
      <c r="BG25" s="183"/>
      <c r="BH25" s="184" t="s">
        <v>101</v>
      </c>
      <c r="BI25" s="185"/>
      <c r="BJ25" s="186"/>
      <c r="BK25" s="187"/>
      <c r="BL25" s="188" t="s">
        <v>102</v>
      </c>
      <c r="BM25" s="4"/>
      <c r="BN25" s="198" t="str">
        <f t="shared" si="9"/>
        <v>CAP</v>
      </c>
      <c r="BO25" s="199"/>
      <c r="BP25" s="200"/>
      <c r="BQ25" s="167" t="s">
        <v>103</v>
      </c>
      <c r="BR25" s="168"/>
      <c r="BS25" s="180"/>
      <c r="BT25" s="181" t="s">
        <v>175</v>
      </c>
      <c r="BU25" s="171">
        <f>IF(H&lt;=1000,2,IF(H&lt;=2200,4,IF(H&gt;2200,6,"")))</f>
        <v>6</v>
      </c>
      <c r="BV25" s="172">
        <f t="shared" si="10"/>
        <v>6</v>
      </c>
      <c r="BW25" s="183"/>
      <c r="BX25" s="184" t="s">
        <v>86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104</v>
      </c>
      <c r="S26" s="199"/>
      <c r="T26" s="200"/>
      <c r="U26" s="167" t="s">
        <v>105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0.54290099999999997</v>
      </c>
      <c r="AG26" s="4"/>
      <c r="AH26" s="198" t="s">
        <v>106</v>
      </c>
      <c r="AI26" s="199"/>
      <c r="AJ26" s="203"/>
      <c r="AK26" s="167" t="s">
        <v>107</v>
      </c>
      <c r="AL26" s="168" t="str">
        <f t="shared" si="3"/>
        <v>-</v>
      </c>
      <c r="AM26" s="201">
        <v>1</v>
      </c>
      <c r="AN26" s="170">
        <f>HS.1+10</f>
        <v>2930</v>
      </c>
      <c r="AO26" s="171">
        <v>1</v>
      </c>
      <c r="AP26" s="172">
        <f t="shared" si="4"/>
        <v>1</v>
      </c>
      <c r="AQ26" s="209"/>
      <c r="AR26" s="174" t="str">
        <f>IF($E$9="52F/H2",(CONCATENATE("as+5 = ",(C.-h.1)-85+5)),IF($E$9="52H2/F",(CONCATENATE("as+5 = ",(C.)-45+5)),IF($E$9="52H2",(CONCATENATE("as+5 = ",(C.)-45+5)))))</f>
        <v>as+5 = 560</v>
      </c>
      <c r="AS26" s="175"/>
      <c r="AT26" s="211"/>
      <c r="AU26" s="177">
        <f t="shared" si="5"/>
        <v>0.86399999999999999</v>
      </c>
      <c r="AV26" s="178">
        <f t="shared" si="6"/>
        <v>2.53152</v>
      </c>
      <c r="AW26" s="4"/>
      <c r="AX26" s="198" t="str">
        <f t="shared" si="7"/>
        <v>SHIM RECEIVER</v>
      </c>
      <c r="AY26" s="199"/>
      <c r="AZ26" s="200"/>
      <c r="BA26" s="167" t="s">
        <v>108</v>
      </c>
      <c r="BB26" s="168"/>
      <c r="BC26" s="180"/>
      <c r="BD26" s="181" t="s">
        <v>150</v>
      </c>
      <c r="BE26" s="171">
        <v>3</v>
      </c>
      <c r="BF26" s="172">
        <f t="shared" si="8"/>
        <v>3</v>
      </c>
      <c r="BG26" s="183"/>
      <c r="BH26" s="184"/>
      <c r="BI26" s="185"/>
      <c r="BJ26" s="186"/>
      <c r="BK26" s="187"/>
      <c r="BL26" s="188" t="s">
        <v>102</v>
      </c>
      <c r="BM26" s="4"/>
      <c r="BN26" s="198" t="str">
        <f t="shared" si="9"/>
        <v>ROLLER</v>
      </c>
      <c r="BO26" s="199"/>
      <c r="BP26" s="200"/>
      <c r="BQ26" s="167" t="s">
        <v>109</v>
      </c>
      <c r="BR26" s="168"/>
      <c r="BS26" s="180"/>
      <c r="BT26" s="181" t="s">
        <v>171</v>
      </c>
      <c r="BU26" s="171">
        <v>4</v>
      </c>
      <c r="BV26" s="172">
        <f t="shared" si="10"/>
        <v>4</v>
      </c>
      <c r="BW26" s="183"/>
      <c r="BX26" s="184" t="s">
        <v>110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104</v>
      </c>
      <c r="S27" s="199"/>
      <c r="T27" s="200"/>
      <c r="U27" s="167" t="s">
        <v>111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0.79080100000000009</v>
      </c>
      <c r="AG27" s="4"/>
      <c r="AH27" s="198" t="s">
        <v>112</v>
      </c>
      <c r="AI27" s="199"/>
      <c r="AJ27" s="203"/>
      <c r="AK27" s="167" t="s">
        <v>107</v>
      </c>
      <c r="AL27" s="168" t="str">
        <f t="shared" si="3"/>
        <v>-</v>
      </c>
      <c r="AM27" s="201">
        <v>2</v>
      </c>
      <c r="AN27" s="170">
        <f>HS.1+10</f>
        <v>2930</v>
      </c>
      <c r="AO27" s="171">
        <v>1</v>
      </c>
      <c r="AP27" s="172">
        <f t="shared" si="4"/>
        <v>1</v>
      </c>
      <c r="AQ27" s="209"/>
      <c r="AR27" s="174" t="str">
        <f>IF($E$9="52F/H2",(CONCATENATE("as+5 = ",(C.-h.1)-85+5)),IF($E$9="52H2/F",(CONCATENATE("as+5 = ",(C.)-45+5)),IF($E$9="52H2",(CONCATENATE("as+5 = ",(C.)-45+5)))))</f>
        <v>as+5 = 560</v>
      </c>
      <c r="AS27" s="175"/>
      <c r="AT27" s="211"/>
      <c r="AU27" s="177">
        <f t="shared" si="5"/>
        <v>0.86399999999999999</v>
      </c>
      <c r="AV27" s="178">
        <f t="shared" si="6"/>
        <v>2.53152</v>
      </c>
      <c r="AW27" s="4"/>
      <c r="AX27" s="198" t="str">
        <f t="shared" si="7"/>
        <v>HOLE CAP</v>
      </c>
      <c r="AY27" s="199"/>
      <c r="AZ27" s="200"/>
      <c r="BA27" s="167" t="s">
        <v>113</v>
      </c>
      <c r="BB27" s="168"/>
      <c r="BC27" s="180"/>
      <c r="BD27" s="181" t="s">
        <v>175</v>
      </c>
      <c r="BE27" s="171">
        <f>IF(W&lt;=821,2,IF(W&lt;=1921,4,IF(W&gt;1921,6,0)))+IF(H&lt;=900,4,IF(H&lt;=1500,6,IF(H&lt;=2500,10,IF(H&lt;=2800,14,0))))</f>
        <v>6</v>
      </c>
      <c r="BF27" s="172">
        <f t="shared" si="8"/>
        <v>6</v>
      </c>
      <c r="BG27" s="212"/>
      <c r="BH27" s="184"/>
      <c r="BI27" s="185"/>
      <c r="BJ27" s="186"/>
      <c r="BK27" s="187"/>
      <c r="BL27" s="188" t="s">
        <v>102</v>
      </c>
      <c r="BM27" s="4"/>
      <c r="BN27" s="198" t="str">
        <f t="shared" si="9"/>
        <v>SPECER</v>
      </c>
      <c r="BO27" s="199"/>
      <c r="BP27" s="200"/>
      <c r="BQ27" s="167" t="s">
        <v>114</v>
      </c>
      <c r="BR27" s="168"/>
      <c r="BS27" s="180"/>
      <c r="BT27" s="181" t="s">
        <v>173</v>
      </c>
      <c r="BU27" s="171">
        <v>4</v>
      </c>
      <c r="BV27" s="172">
        <f t="shared" si="10"/>
        <v>4</v>
      </c>
      <c r="BW27" s="212"/>
      <c r="BX27" s="184" t="s">
        <v>115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tr">
        <f t="shared" si="7"/>
        <v/>
      </c>
      <c r="AY28" s="199"/>
      <c r="AZ28" s="200"/>
      <c r="BA28" s="167"/>
      <c r="BB28" s="168"/>
      <c r="BC28" s="180"/>
      <c r="BD28" s="181" t="s">
        <v>174</v>
      </c>
      <c r="BE28" s="171"/>
      <c r="BF28" s="172" t="str">
        <f t="shared" si="8"/>
        <v/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SPECER</v>
      </c>
      <c r="BO28" s="199"/>
      <c r="BP28" s="200"/>
      <c r="BQ28" s="167" t="s">
        <v>116</v>
      </c>
      <c r="BR28" s="168"/>
      <c r="BS28" s="180"/>
      <c r="BT28" s="181" t="s">
        <v>173</v>
      </c>
      <c r="BU28" s="171">
        <v>4</v>
      </c>
      <c r="BV28" s="172">
        <f t="shared" si="10"/>
        <v>4</v>
      </c>
      <c r="BW28" s="183"/>
      <c r="BX28" s="184" t="s">
        <v>115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tr">
        <f t="shared" si="7"/>
        <v/>
      </c>
      <c r="AY29" s="199"/>
      <c r="AZ29" s="200"/>
      <c r="BA29" s="167"/>
      <c r="BB29" s="168"/>
      <c r="BC29" s="180"/>
      <c r="BD29" s="181" t="s">
        <v>174</v>
      </c>
      <c r="BE29" s="171"/>
      <c r="BF29" s="172" t="str">
        <f t="shared" si="8"/>
        <v/>
      </c>
      <c r="BG29" s="183"/>
      <c r="BH29" s="184"/>
      <c r="BI29" s="185"/>
      <c r="BJ29" s="186"/>
      <c r="BK29" s="187"/>
      <c r="BL29" s="188"/>
      <c r="BM29" s="4"/>
      <c r="BN29" s="198" t="str">
        <f t="shared" si="9"/>
        <v>GUIDER</v>
      </c>
      <c r="BO29" s="199"/>
      <c r="BP29" s="200"/>
      <c r="BQ29" s="167" t="s">
        <v>117</v>
      </c>
      <c r="BR29" s="168"/>
      <c r="BS29" s="180"/>
      <c r="BT29" s="181" t="s">
        <v>173</v>
      </c>
      <c r="BU29" s="171">
        <v>8</v>
      </c>
      <c r="BV29" s="172">
        <f t="shared" si="10"/>
        <v>8</v>
      </c>
      <c r="BW29" s="183"/>
      <c r="BX29" s="184" t="s">
        <v>118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tr">
        <f t="shared" si="7"/>
        <v/>
      </c>
      <c r="AY30" s="199"/>
      <c r="AZ30" s="200"/>
      <c r="BA30" s="167"/>
      <c r="BB30" s="168"/>
      <c r="BC30" s="180"/>
      <c r="BD30" s="181" t="s">
        <v>174</v>
      </c>
      <c r="BE30" s="171"/>
      <c r="BF30" s="172" t="str">
        <f t="shared" si="8"/>
        <v/>
      </c>
      <c r="BG30" s="183"/>
      <c r="BH30" s="184"/>
      <c r="BI30" s="185"/>
      <c r="BJ30" s="186"/>
      <c r="BK30" s="187"/>
      <c r="BL30" s="188"/>
      <c r="BM30" s="4"/>
      <c r="BN30" s="198" t="str">
        <f t="shared" si="9"/>
        <v>PULLING BLOCK</v>
      </c>
      <c r="BO30" s="199"/>
      <c r="BP30" s="200"/>
      <c r="BQ30" s="167" t="s">
        <v>119</v>
      </c>
      <c r="BR30" s="168"/>
      <c r="BS30" s="180"/>
      <c r="BT30" s="181" t="s">
        <v>175</v>
      </c>
      <c r="BU30" s="171">
        <f>IF(H&lt;=1000,2,IF(H&lt;=2200,4,IF(H&gt;2200,6,"")))</f>
        <v>6</v>
      </c>
      <c r="BV30" s="172">
        <f t="shared" si="10"/>
        <v>6</v>
      </c>
      <c r="BW30" s="183" t="s">
        <v>120</v>
      </c>
      <c r="BX30" s="184" t="s">
        <v>121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tr">
        <f t="shared" si="7"/>
        <v/>
      </c>
      <c r="AY31" s="199"/>
      <c r="AZ31" s="200"/>
      <c r="BA31" s="167"/>
      <c r="BB31" s="168"/>
      <c r="BC31" s="180"/>
      <c r="BD31" s="181" t="s">
        <v>174</v>
      </c>
      <c r="BE31" s="171"/>
      <c r="BF31" s="172" t="str">
        <f t="shared" si="8"/>
        <v/>
      </c>
      <c r="BG31" s="183"/>
      <c r="BH31" s="184"/>
      <c r="BI31" s="185"/>
      <c r="BJ31" s="186"/>
      <c r="BK31" s="187"/>
      <c r="BL31" s="188"/>
      <c r="BM31" s="4"/>
      <c r="BN31" s="198" t="str">
        <f t="shared" si="9"/>
        <v>AT MATERIAL</v>
      </c>
      <c r="BO31" s="199"/>
      <c r="BP31" s="200"/>
      <c r="BQ31" s="167" t="s">
        <v>122</v>
      </c>
      <c r="BR31" s="168"/>
      <c r="BS31" s="180"/>
      <c r="BT31" s="181" t="s">
        <v>172</v>
      </c>
      <c r="BU31" s="171">
        <f>(8*((WS.1/2)-60))/1000</f>
        <v>9.36</v>
      </c>
      <c r="BV31" s="172">
        <f t="shared" si="10"/>
        <v>9.36</v>
      </c>
      <c r="BW31" s="183" t="s">
        <v>120</v>
      </c>
      <c r="BX31" s="184" t="s">
        <v>123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tr">
        <f t="shared" si="7"/>
        <v/>
      </c>
      <c r="AY32" s="199"/>
      <c r="AZ32" s="200"/>
      <c r="BA32" s="167"/>
      <c r="BB32" s="168"/>
      <c r="BC32" s="180"/>
      <c r="BD32" s="181" t="s">
        <v>174</v>
      </c>
      <c r="BE32" s="171"/>
      <c r="BF32" s="172" t="str">
        <f t="shared" si="8"/>
        <v/>
      </c>
      <c r="BG32" s="183"/>
      <c r="BH32" s="184"/>
      <c r="BI32" s="185"/>
      <c r="BJ32" s="186"/>
      <c r="BK32" s="187"/>
      <c r="BL32" s="188"/>
      <c r="BM32" s="4"/>
      <c r="BN32" s="198" t="str">
        <f t="shared" si="9"/>
        <v>AT MATERIAL</v>
      </c>
      <c r="BO32" s="199"/>
      <c r="BP32" s="200"/>
      <c r="BQ32" s="167" t="s">
        <v>124</v>
      </c>
      <c r="BR32" s="168"/>
      <c r="BS32" s="180"/>
      <c r="BT32" s="181" t="s">
        <v>172</v>
      </c>
      <c r="BU32" s="171">
        <f>HS.1*2/1000</f>
        <v>5.84</v>
      </c>
      <c r="BV32" s="172">
        <f t="shared" si="10"/>
        <v>5.84</v>
      </c>
      <c r="BW32" s="183" t="s">
        <v>120</v>
      </c>
      <c r="BX32" s="184" t="s">
        <v>115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">
        <v>174</v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AT MATERIAL</v>
      </c>
      <c r="BO33" s="199"/>
      <c r="BP33" s="200"/>
      <c r="BQ33" s="167" t="s">
        <v>125</v>
      </c>
      <c r="BR33" s="168"/>
      <c r="BS33" s="180"/>
      <c r="BT33" s="181" t="s">
        <v>172</v>
      </c>
      <c r="BU33" s="171">
        <f>HS.1*2/1000</f>
        <v>5.84</v>
      </c>
      <c r="BV33" s="172">
        <f t="shared" si="10"/>
        <v>5.84</v>
      </c>
      <c r="BW33" s="212" t="s">
        <v>120</v>
      </c>
      <c r="BX33" s="184" t="s">
        <v>115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">
        <v>174</v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LABEL</v>
      </c>
      <c r="BO34" s="199"/>
      <c r="BP34" s="200"/>
      <c r="BQ34" s="167" t="s">
        <v>126</v>
      </c>
      <c r="BR34" s="168"/>
      <c r="BS34" s="180"/>
      <c r="BT34" s="181" t="s">
        <v>171</v>
      </c>
      <c r="BU34" s="171">
        <v>2</v>
      </c>
      <c r="BV34" s="172">
        <f t="shared" si="10"/>
        <v>2</v>
      </c>
      <c r="BW34" s="212"/>
      <c r="BX34" s="184" t="s">
        <v>127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">
        <v>174</v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SCREW</v>
      </c>
      <c r="BO35" s="199"/>
      <c r="BP35" s="200"/>
      <c r="BQ35" s="167" t="s">
        <v>128</v>
      </c>
      <c r="BR35" s="168"/>
      <c r="BS35" s="180"/>
      <c r="BT35" s="181" t="s">
        <v>171</v>
      </c>
      <c r="BU35" s="171">
        <v>2</v>
      </c>
      <c r="BV35" s="172">
        <f t="shared" si="10"/>
        <v>2</v>
      </c>
      <c r="BW35" s="212"/>
      <c r="BX35" s="184" t="s">
        <v>129</v>
      </c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">
        <v>174</v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9"/>
        <v>SCREW</v>
      </c>
      <c r="BO36" s="199"/>
      <c r="BP36" s="200"/>
      <c r="BQ36" s="167" t="s">
        <v>130</v>
      </c>
      <c r="BR36" s="168"/>
      <c r="BS36" s="180"/>
      <c r="BT36" s="181" t="s">
        <v>171</v>
      </c>
      <c r="BU36" s="171">
        <v>2</v>
      </c>
      <c r="BV36" s="172">
        <f t="shared" si="10"/>
        <v>2</v>
      </c>
      <c r="BW36" s="212"/>
      <c r="BX36" s="184" t="s">
        <v>131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">
        <v>174</v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tr">
        <f t="shared" si="9"/>
        <v>SCREW</v>
      </c>
      <c r="BO37" s="199"/>
      <c r="BP37" s="200"/>
      <c r="BQ37" s="167" t="s">
        <v>132</v>
      </c>
      <c r="BR37" s="168"/>
      <c r="BS37" s="180"/>
      <c r="BT37" s="181" t="s">
        <v>171</v>
      </c>
      <c r="BU37" s="171">
        <v>8</v>
      </c>
      <c r="BV37" s="172">
        <f t="shared" si="10"/>
        <v>8</v>
      </c>
      <c r="BW37" s="212"/>
      <c r="BX37" s="184" t="s">
        <v>101</v>
      </c>
      <c r="BY37" s="185"/>
      <c r="BZ37" s="186"/>
      <c r="CA37" s="187"/>
      <c r="CB37" s="188" t="s">
        <v>102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">
        <v>174</v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tr">
        <f t="shared" si="9"/>
        <v>HOLE CAP</v>
      </c>
      <c r="BO38" s="199"/>
      <c r="BP38" s="200"/>
      <c r="BQ38" s="167" t="s">
        <v>113</v>
      </c>
      <c r="BR38" s="168"/>
      <c r="BS38" s="180"/>
      <c r="BT38" s="181" t="s">
        <v>175</v>
      </c>
      <c r="BU38" s="171">
        <v>6</v>
      </c>
      <c r="BV38" s="172">
        <f t="shared" si="10"/>
        <v>6</v>
      </c>
      <c r="BW38" s="212"/>
      <c r="BX38" s="184"/>
      <c r="BY38" s="185"/>
      <c r="BZ38" s="186"/>
      <c r="CA38" s="187"/>
      <c r="CB38" s="188" t="s">
        <v>102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">
        <v>174</v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 t="str">
        <f t="shared" si="9"/>
        <v>GASKET</v>
      </c>
      <c r="BO39" s="199"/>
      <c r="BP39" s="200"/>
      <c r="BQ39" s="167" t="str">
        <f>IF(GTH=5,"K-25041",IF(GTH=6,"9K-20765",IF(GTH=8,"9K-20766","")))</f>
        <v>K-25041</v>
      </c>
      <c r="BR39" s="168"/>
      <c r="BS39" s="180"/>
      <c r="BT39" s="181" t="s">
        <v>172</v>
      </c>
      <c r="BU39" s="171">
        <f>((2*WS.1)+(4*HS.1)-132)/1000</f>
        <v>16.468</v>
      </c>
      <c r="BV39" s="172">
        <f t="shared" si="10"/>
        <v>16.468</v>
      </c>
      <c r="BW39" s="212" t="s">
        <v>120</v>
      </c>
      <c r="BX39" s="184"/>
      <c r="BY39" s="185"/>
      <c r="BZ39" s="186"/>
      <c r="CA39" s="187"/>
      <c r="CB39" s="188" t="s">
        <v>102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">
        <v>174</v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 t="str">
        <f t="shared" si="9"/>
        <v>STOPPER</v>
      </c>
      <c r="BO40" s="199"/>
      <c r="BP40" s="200"/>
      <c r="BQ40" s="167" t="s">
        <v>133</v>
      </c>
      <c r="BR40" s="168"/>
      <c r="BS40" s="180"/>
      <c r="BT40" s="181" t="s">
        <v>173</v>
      </c>
      <c r="BU40" s="182">
        <v>2</v>
      </c>
      <c r="BV40" s="172">
        <f t="shared" si="10"/>
        <v>2</v>
      </c>
      <c r="BW40" s="183"/>
      <c r="BX40" s="184" t="s">
        <v>86</v>
      </c>
      <c r="BY40" s="185"/>
      <c r="BZ40" s="186"/>
      <c r="CA40" s="187"/>
      <c r="CB40" s="188" t="s">
        <v>102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">
        <v>174</v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 t="str">
        <f t="shared" si="9"/>
        <v/>
      </c>
      <c r="BO41" s="199"/>
      <c r="BP41" s="200"/>
      <c r="BQ41" s="167"/>
      <c r="BR41" s="168"/>
      <c r="BS41" s="180"/>
      <c r="BT41" s="181" t="str">
        <f t="shared" ref="BT22:BT57" si="13">IF(BQ41&gt;"",VLOOKUP(BQ41&amp;$M$10,PART_MASTER,3,FALSE),"")</f>
        <v/>
      </c>
      <c r="BU41" s="182"/>
      <c r="BV41" s="172" t="str">
        <f t="shared" si="10"/>
        <v/>
      </c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">
        <v>174</v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9"/>
        <v/>
      </c>
      <c r="BO42" s="199"/>
      <c r="BP42" s="200"/>
      <c r="BQ42" s="167"/>
      <c r="BR42" s="168"/>
      <c r="BS42" s="180"/>
      <c r="BT42" s="181" t="str">
        <f t="shared" si="13"/>
        <v/>
      </c>
      <c r="BU42" s="182"/>
      <c r="BV42" s="172" t="str">
        <f t="shared" si="10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135</v>
      </c>
      <c r="C43" s="240"/>
      <c r="D43" s="240"/>
      <c r="E43" s="240"/>
      <c r="F43" s="241"/>
      <c r="G43" s="242"/>
      <c r="H43" s="243"/>
      <c r="I43" s="233"/>
      <c r="J43" s="244" t="s">
        <v>136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">
        <v>174</v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 t="str">
        <f t="shared" si="9"/>
        <v/>
      </c>
      <c r="BO43" s="199"/>
      <c r="BP43" s="200"/>
      <c r="BQ43" s="167"/>
      <c r="BR43" s="168"/>
      <c r="BS43" s="180"/>
      <c r="BT43" s="181" t="str">
        <f t="shared" si="13"/>
        <v/>
      </c>
      <c r="BU43" s="182"/>
      <c r="BV43" s="172" t="str">
        <f t="shared" si="10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137</v>
      </c>
      <c r="C44" s="326" t="s">
        <v>138</v>
      </c>
      <c r="D44" s="327"/>
      <c r="E44" s="328"/>
      <c r="F44" s="326" t="s">
        <v>139</v>
      </c>
      <c r="G44" s="327"/>
      <c r="H44" s="328"/>
      <c r="I44" s="252"/>
      <c r="J44" s="253" t="s">
        <v>137</v>
      </c>
      <c r="K44" s="326" t="s">
        <v>138</v>
      </c>
      <c r="L44" s="327"/>
      <c r="M44" s="327"/>
      <c r="N44" s="328"/>
      <c r="O44" s="253" t="s">
        <v>140</v>
      </c>
      <c r="P44" s="254" t="s">
        <v>137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">
        <v>174</v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9"/>
        <v/>
      </c>
      <c r="BO44" s="199"/>
      <c r="BP44" s="200"/>
      <c r="BQ44" s="167"/>
      <c r="BR44" s="168"/>
      <c r="BS44" s="180"/>
      <c r="BT44" s="181" t="str">
        <f t="shared" si="13"/>
        <v/>
      </c>
      <c r="BU44" s="182"/>
      <c r="BV44" s="172" t="str">
        <f t="shared" si="10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141</v>
      </c>
      <c r="D45" s="257"/>
      <c r="E45" s="257"/>
      <c r="F45" s="258"/>
      <c r="G45" s="259"/>
      <c r="H45" s="260"/>
      <c r="I45" s="261"/>
      <c r="J45" s="262">
        <v>1</v>
      </c>
      <c r="K45" s="263" t="s">
        <v>142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">
        <v>174</v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9"/>
        <v/>
      </c>
      <c r="BO45" s="199"/>
      <c r="BP45" s="200"/>
      <c r="BQ45" s="167"/>
      <c r="BR45" s="168"/>
      <c r="BS45" s="180"/>
      <c r="BT45" s="181" t="str">
        <f t="shared" si="13"/>
        <v/>
      </c>
      <c r="BU45" s="182"/>
      <c r="BV45" s="172" t="str">
        <f t="shared" si="10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143</v>
      </c>
      <c r="D46" s="259"/>
      <c r="E46" s="259"/>
      <c r="F46" s="263"/>
      <c r="G46" s="259"/>
      <c r="H46" s="260"/>
      <c r="I46" s="261"/>
      <c r="J46" s="262">
        <v>2</v>
      </c>
      <c r="K46" s="263" t="s">
        <v>144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">
        <v>174</v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 t="str">
        <f t="shared" si="9"/>
        <v/>
      </c>
      <c r="BO46" s="199"/>
      <c r="BP46" s="200"/>
      <c r="BQ46" s="167"/>
      <c r="BR46" s="168"/>
      <c r="BS46" s="180"/>
      <c r="BT46" s="267" t="str">
        <f t="shared" si="13"/>
        <v/>
      </c>
      <c r="BU46" s="182"/>
      <c r="BV46" s="172" t="str">
        <f t="shared" si="10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145</v>
      </c>
      <c r="D47" s="259"/>
      <c r="E47" s="259"/>
      <c r="F47" s="263"/>
      <c r="G47" s="259"/>
      <c r="H47" s="260"/>
      <c r="I47" s="268"/>
      <c r="J47" s="262">
        <v>3</v>
      </c>
      <c r="K47" s="263" t="s">
        <v>146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">
        <v>174</v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 t="str">
        <f t="shared" si="9"/>
        <v/>
      </c>
      <c r="BO47" s="199"/>
      <c r="BP47" s="200"/>
      <c r="BQ47" s="167"/>
      <c r="BR47" s="168"/>
      <c r="BS47" s="180"/>
      <c r="BT47" s="267" t="str">
        <f t="shared" si="13"/>
        <v/>
      </c>
      <c r="BU47" s="182"/>
      <c r="BV47" s="172" t="str">
        <f t="shared" si="10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147</v>
      </c>
      <c r="D48" s="259"/>
      <c r="E48" s="259"/>
      <c r="F48" s="263"/>
      <c r="G48" s="259"/>
      <c r="H48" s="260"/>
      <c r="I48" s="268"/>
      <c r="J48" s="262">
        <v>4</v>
      </c>
      <c r="K48" s="263" t="s">
        <v>148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149</v>
      </c>
      <c r="AD48" s="273"/>
      <c r="AE48" s="274" t="s">
        <v>150</v>
      </c>
      <c r="AF48" s="275">
        <f>SUM(AF22:AF47)</f>
        <v>7.7806220000000001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149</v>
      </c>
      <c r="AT48" s="273"/>
      <c r="AU48" s="274" t="s">
        <v>150</v>
      </c>
      <c r="AV48" s="275">
        <f>SUM(AV22:AV47)</f>
        <v>9.6276600000000006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">
        <v>174</v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9"/>
        <v/>
      </c>
      <c r="BO48" s="199"/>
      <c r="BP48" s="200"/>
      <c r="BQ48" s="167"/>
      <c r="BR48" s="168"/>
      <c r="BS48" s="180"/>
      <c r="BT48" s="181" t="str">
        <f t="shared" si="13"/>
        <v/>
      </c>
      <c r="BU48" s="182"/>
      <c r="BV48" s="172" t="str">
        <f t="shared" si="10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151</v>
      </c>
      <c r="D49" s="259"/>
      <c r="E49" s="259"/>
      <c r="F49" s="263"/>
      <c r="G49" s="259"/>
      <c r="H49" s="260"/>
      <c r="I49" s="268"/>
      <c r="J49" s="262">
        <v>5</v>
      </c>
      <c r="K49" s="263" t="s">
        <v>152</v>
      </c>
      <c r="L49" s="259"/>
      <c r="M49" s="259"/>
      <c r="N49" s="264"/>
      <c r="O49" s="265"/>
      <c r="P49" s="266"/>
      <c r="Q49" s="4"/>
      <c r="R49" s="276" t="s">
        <v>153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154</v>
      </c>
      <c r="AE49" s="280" t="s">
        <v>155</v>
      </c>
      <c r="AF49" s="281">
        <f>AF48*0.986</f>
        <v>7.6716932919999996</v>
      </c>
      <c r="AG49" s="4"/>
      <c r="AH49" s="276" t="s">
        <v>153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154</v>
      </c>
      <c r="AU49" s="280" t="s">
        <v>155</v>
      </c>
      <c r="AV49" s="281">
        <f>AV48*0.986</f>
        <v>9.4928727600000009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">
        <v>174</v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9"/>
        <v/>
      </c>
      <c r="BO49" s="199"/>
      <c r="BP49" s="200"/>
      <c r="BQ49" s="167"/>
      <c r="BR49" s="168"/>
      <c r="BS49" s="180"/>
      <c r="BT49" s="181" t="str">
        <f t="shared" si="13"/>
        <v/>
      </c>
      <c r="BU49" s="182"/>
      <c r="BV49" s="172" t="str">
        <f t="shared" si="10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156</v>
      </c>
      <c r="D50" s="259"/>
      <c r="E50" s="259"/>
      <c r="F50" s="263"/>
      <c r="G50" s="259"/>
      <c r="H50" s="260"/>
      <c r="I50" s="268"/>
      <c r="J50" s="262">
        <v>6</v>
      </c>
      <c r="K50" s="263" t="s">
        <v>157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158</v>
      </c>
      <c r="AF50" s="281">
        <f>AF48*0.974*0.986</f>
        <v>7.4722292664079992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158</v>
      </c>
      <c r="AV50" s="281">
        <f>AV48*0.974*0.986</f>
        <v>9.24605806824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">
        <v>174</v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9"/>
        <v/>
      </c>
      <c r="BO50" s="199"/>
      <c r="BP50" s="200"/>
      <c r="BQ50" s="167"/>
      <c r="BR50" s="168"/>
      <c r="BS50" s="180"/>
      <c r="BT50" s="181" t="str">
        <f t="shared" si="13"/>
        <v/>
      </c>
      <c r="BU50" s="182"/>
      <c r="BV50" s="172" t="str">
        <f t="shared" si="10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159</v>
      </c>
      <c r="D51" s="259"/>
      <c r="E51" s="259"/>
      <c r="F51" s="263"/>
      <c r="G51" s="259"/>
      <c r="H51" s="260"/>
      <c r="I51" s="268"/>
      <c r="J51" s="262">
        <v>7</v>
      </c>
      <c r="K51" s="263" t="s">
        <v>160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">
        <v>174</v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9"/>
        <v/>
      </c>
      <c r="BO51" s="199"/>
      <c r="BP51" s="200"/>
      <c r="BQ51" s="167"/>
      <c r="BR51" s="168"/>
      <c r="BS51" s="180"/>
      <c r="BT51" s="181" t="str">
        <f t="shared" si="13"/>
        <v/>
      </c>
      <c r="BU51" s="171"/>
      <c r="BV51" s="172" t="str">
        <f t="shared" si="10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161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">
        <v>174</v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9"/>
        <v/>
      </c>
      <c r="BO52" s="199"/>
      <c r="BP52" s="200"/>
      <c r="BQ52" s="288"/>
      <c r="BR52" s="168"/>
      <c r="BS52" s="180"/>
      <c r="BT52" s="181" t="str">
        <f t="shared" si="13"/>
        <v/>
      </c>
      <c r="BU52" s="182"/>
      <c r="BV52" s="172" t="str">
        <f t="shared" si="10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163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">
        <v>174</v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9"/>
        <v/>
      </c>
      <c r="BO53" s="199"/>
      <c r="BP53" s="200"/>
      <c r="BQ53" s="167"/>
      <c r="BR53" s="168"/>
      <c r="BS53" s="180"/>
      <c r="BT53" s="181" t="str">
        <f t="shared" si="13"/>
        <v/>
      </c>
      <c r="BU53" s="171"/>
      <c r="BV53" s="172" t="str">
        <f t="shared" si="10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164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">
        <v>174</v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9"/>
        <v/>
      </c>
      <c r="BO54" s="199"/>
      <c r="BP54" s="200"/>
      <c r="BQ54" s="288"/>
      <c r="BR54" s="168"/>
      <c r="BS54" s="180"/>
      <c r="BT54" s="181" t="str">
        <f t="shared" si="13"/>
        <v/>
      </c>
      <c r="BU54" s="171"/>
      <c r="BV54" s="172" t="str">
        <f t="shared" si="10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165</v>
      </c>
      <c r="C55" s="268"/>
      <c r="D55" s="268"/>
      <c r="E55" s="268"/>
      <c r="F55" s="268"/>
      <c r="G55" s="268"/>
      <c r="H55" s="268"/>
      <c r="I55" s="268"/>
      <c r="J55" s="301" t="s">
        <v>166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">
        <v>174</v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9"/>
        <v/>
      </c>
      <c r="BO55" s="199"/>
      <c r="BP55" s="200"/>
      <c r="BQ55" s="167"/>
      <c r="BR55" s="168"/>
      <c r="BS55" s="180"/>
      <c r="BT55" s="181" t="str">
        <f t="shared" si="13"/>
        <v/>
      </c>
      <c r="BU55" s="171"/>
      <c r="BV55" s="172" t="str">
        <f t="shared" si="10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167</v>
      </c>
      <c r="K56" s="306"/>
      <c r="L56" s="306"/>
      <c r="M56" s="306"/>
      <c r="N56" s="307"/>
      <c r="O56" s="308" t="s">
        <v>168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">
        <v>174</v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9"/>
        <v/>
      </c>
      <c r="BO56" s="199"/>
      <c r="BP56" s="200"/>
      <c r="BQ56" s="167"/>
      <c r="BR56" s="168"/>
      <c r="BS56" s="180"/>
      <c r="BT56" s="181" t="str">
        <f t="shared" si="13"/>
        <v/>
      </c>
      <c r="BU56" s="171"/>
      <c r="BV56" s="172" t="str">
        <f t="shared" si="10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">
        <v>174</v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9"/>
        <v/>
      </c>
      <c r="BO57" s="199"/>
      <c r="BP57" s="200"/>
      <c r="BQ57" s="167"/>
      <c r="BR57" s="168"/>
      <c r="BS57" s="180"/>
      <c r="BT57" s="181" t="str">
        <f t="shared" si="13"/>
        <v/>
      </c>
      <c r="BU57" s="171"/>
      <c r="BV57" s="172" t="str">
        <f t="shared" si="10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">
        <v>174</v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9"/>
        <v/>
      </c>
      <c r="BO58" s="199"/>
      <c r="BP58" s="200"/>
      <c r="BQ58" s="288"/>
      <c r="BR58" s="168"/>
      <c r="BS58" s="180"/>
      <c r="BT58" s="181" t="str">
        <f t="shared" ref="BT58:BT60" si="14">IF(BQ58&gt;"",VLOOKUP(BQ58&amp;$M$10,PART_MASTER,3,FALSE),"")</f>
        <v/>
      </c>
      <c r="BU58" s="171"/>
      <c r="BV58" s="172" t="str">
        <f t="shared" si="10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">
        <v>174</v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9"/>
        <v/>
      </c>
      <c r="BO59" s="199"/>
      <c r="BP59" s="200"/>
      <c r="BQ59" s="167"/>
      <c r="BR59" s="168"/>
      <c r="BS59" s="180"/>
      <c r="BT59" s="181" t="str">
        <f t="shared" si="14"/>
        <v/>
      </c>
      <c r="BU59" s="171"/>
      <c r="BV59" s="172" t="str">
        <f t="shared" si="10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169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">
        <v>174</v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9"/>
        <v/>
      </c>
      <c r="BO60" s="199"/>
      <c r="BP60" s="200"/>
      <c r="BQ60" s="167"/>
      <c r="BR60" s="168"/>
      <c r="BS60" s="180"/>
      <c r="BT60" s="181" t="str">
        <f t="shared" si="14"/>
        <v/>
      </c>
      <c r="BU60" s="171"/>
      <c r="BV60" s="172" t="str">
        <f t="shared" ref="BV60" si="15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170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170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170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170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170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2024-07-29T08:01:47Z</dcterms:created>
  <dcterms:modified xsi:type="dcterms:W3CDTF">2024-08-07T07:55:01Z</dcterms:modified>
</cp:coreProperties>
</file>