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303435A-386C-4BAE-B806-E5EDAE41F5EE}" xr6:coauthVersionLast="47" xr6:coauthVersionMax="47" xr10:uidLastSave="{00000000-0000-0000-0000-000000000000}"/>
  <bookViews>
    <workbookView xWindow="-108" yWindow="-108" windowWidth="23256" windowHeight="12456" xr2:uid="{1B25AE3A-10D0-41A6-8083-1F0B09473110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U32" i="1"/>
  <c r="BU31" i="1"/>
  <c r="BU30" i="1"/>
  <c r="BV30" i="1" s="1"/>
  <c r="BE32" i="1"/>
  <c r="BF32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T43" i="1"/>
  <c r="BN43" i="1"/>
  <c r="BF43" i="1"/>
  <c r="BD43" i="1"/>
  <c r="AX43" i="1"/>
  <c r="AV43" i="1"/>
  <c r="AU43" i="1"/>
  <c r="AP43" i="1"/>
  <c r="AL43" i="1"/>
  <c r="AF43" i="1"/>
  <c r="AE43" i="1"/>
  <c r="Z43" i="1"/>
  <c r="V43" i="1"/>
  <c r="BV42" i="1"/>
  <c r="BT42" i="1"/>
  <c r="BN42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BF41" i="1"/>
  <c r="BD41" i="1"/>
  <c r="AX41" i="1"/>
  <c r="AV41" i="1"/>
  <c r="AU41" i="1"/>
  <c r="AP41" i="1"/>
  <c r="AL41" i="1"/>
  <c r="AF41" i="1"/>
  <c r="AE41" i="1"/>
  <c r="Z41" i="1"/>
  <c r="V41" i="1"/>
  <c r="BV40" i="1"/>
  <c r="BT40" i="1"/>
  <c r="BN40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N38" i="1"/>
  <c r="BF38" i="1"/>
  <c r="BD38" i="1"/>
  <c r="AX38" i="1"/>
  <c r="AV38" i="1"/>
  <c r="AU38" i="1"/>
  <c r="AP38" i="1"/>
  <c r="AL38" i="1"/>
  <c r="AF38" i="1"/>
  <c r="AE38" i="1"/>
  <c r="Z38" i="1"/>
  <c r="V38" i="1"/>
  <c r="BQ37" i="1"/>
  <c r="BN37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N36" i="1"/>
  <c r="BF36" i="1"/>
  <c r="BD36" i="1"/>
  <c r="AX36" i="1"/>
  <c r="AV36" i="1"/>
  <c r="AU36" i="1"/>
  <c r="AP36" i="1"/>
  <c r="AL36" i="1"/>
  <c r="AF36" i="1"/>
  <c r="AE36" i="1"/>
  <c r="Z36" i="1"/>
  <c r="V36" i="1"/>
  <c r="BV35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N32" i="1"/>
  <c r="AX32" i="1"/>
  <c r="AV32" i="1"/>
  <c r="AU32" i="1"/>
  <c r="AP32" i="1"/>
  <c r="AL32" i="1"/>
  <c r="AF32" i="1"/>
  <c r="AE32" i="1"/>
  <c r="Z32" i="1"/>
  <c r="V32" i="1"/>
  <c r="BN31" i="1"/>
  <c r="BF31" i="1"/>
  <c r="AX31" i="1"/>
  <c r="AV31" i="1"/>
  <c r="AU31" i="1"/>
  <c r="AP31" i="1"/>
  <c r="AL31" i="1"/>
  <c r="AF31" i="1"/>
  <c r="AE31" i="1"/>
  <c r="Z31" i="1"/>
  <c r="V31" i="1"/>
  <c r="BN30" i="1"/>
  <c r="BF30" i="1"/>
  <c r="AX30" i="1"/>
  <c r="AV30" i="1"/>
  <c r="AU30" i="1"/>
  <c r="AP30" i="1"/>
  <c r="AL30" i="1"/>
  <c r="AF30" i="1"/>
  <c r="AE30" i="1"/>
  <c r="Z30" i="1"/>
  <c r="V30" i="1"/>
  <c r="BV29" i="1"/>
  <c r="BN29" i="1"/>
  <c r="BF29" i="1"/>
  <c r="AX29" i="1"/>
  <c r="AV29" i="1"/>
  <c r="AU29" i="1"/>
  <c r="AP29" i="1"/>
  <c r="AL29" i="1"/>
  <c r="AF29" i="1"/>
  <c r="AE29" i="1"/>
  <c r="Z29" i="1"/>
  <c r="V29" i="1"/>
  <c r="BV28" i="1"/>
  <c r="BN28" i="1"/>
  <c r="BF28" i="1"/>
  <c r="AX28" i="1"/>
  <c r="AV28" i="1"/>
  <c r="AU28" i="1"/>
  <c r="AP28" i="1"/>
  <c r="AL28" i="1"/>
  <c r="AF28" i="1"/>
  <c r="AE28" i="1"/>
  <c r="Z28" i="1"/>
  <c r="V28" i="1"/>
  <c r="BV27" i="1"/>
  <c r="BN27" i="1"/>
  <c r="BF27" i="1"/>
  <c r="AX27" i="1"/>
  <c r="AU27" i="1"/>
  <c r="AV27" i="1" s="1"/>
  <c r="AP27" i="1"/>
  <c r="AN27" i="1"/>
  <c r="AL27" i="1"/>
  <c r="AE27" i="1"/>
  <c r="Z27" i="1"/>
  <c r="X27" i="1"/>
  <c r="V27" i="1"/>
  <c r="BV26" i="1"/>
  <c r="BN26" i="1"/>
  <c r="BF26" i="1"/>
  <c r="AX26" i="1"/>
  <c r="AU26" i="1"/>
  <c r="AR26" i="1"/>
  <c r="AP26" i="1"/>
  <c r="AL26" i="1"/>
  <c r="AE26" i="1"/>
  <c r="AF26" i="1" s="1"/>
  <c r="Z26" i="1"/>
  <c r="X26" i="1"/>
  <c r="V26" i="1"/>
  <c r="BV25" i="1"/>
  <c r="BN25" i="1"/>
  <c r="BF25" i="1"/>
  <c r="AX25" i="1"/>
  <c r="AU25" i="1"/>
  <c r="AR25" i="1"/>
  <c r="AP25" i="1"/>
  <c r="AL25" i="1"/>
  <c r="AE25" i="1"/>
  <c r="AB25" i="1"/>
  <c r="Z25" i="1"/>
  <c r="X25" i="1"/>
  <c r="V25" i="1"/>
  <c r="BV24" i="1"/>
  <c r="BN24" i="1"/>
  <c r="BF24" i="1"/>
  <c r="AX24" i="1"/>
  <c r="AU24" i="1"/>
  <c r="AP24" i="1"/>
  <c r="AL24" i="1"/>
  <c r="AE24" i="1"/>
  <c r="AF24" i="1" s="1"/>
  <c r="AB24" i="1"/>
  <c r="Z24" i="1"/>
  <c r="X24" i="1"/>
  <c r="V24" i="1"/>
  <c r="BV23" i="1"/>
  <c r="BN23" i="1"/>
  <c r="BF23" i="1"/>
  <c r="AX23" i="1"/>
  <c r="AU23" i="1"/>
  <c r="AV23" i="1" s="1"/>
  <c r="AP23" i="1"/>
  <c r="AN23" i="1"/>
  <c r="AL23" i="1"/>
  <c r="AE23" i="1"/>
  <c r="Z23" i="1"/>
  <c r="X23" i="1"/>
  <c r="V23" i="1"/>
  <c r="BV22" i="1"/>
  <c r="BN22" i="1"/>
  <c r="BF22" i="1"/>
  <c r="AX22" i="1"/>
  <c r="AU22" i="1"/>
  <c r="AV22" i="1" s="1"/>
  <c r="AP22" i="1"/>
  <c r="AN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4" i="1" s="1"/>
  <c r="L14" i="1"/>
  <c r="AN26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U3" i="1"/>
  <c r="E3" i="1"/>
  <c r="AK3" i="1" s="1"/>
  <c r="AV2" i="1"/>
  <c r="BL2" i="1" s="1"/>
  <c r="CB2" i="1" s="1"/>
  <c r="AF2" i="1"/>
  <c r="AV24" i="1" l="1"/>
  <c r="AF23" i="1"/>
  <c r="AF25" i="1"/>
  <c r="AF22" i="1"/>
  <c r="AF27" i="1"/>
  <c r="AV26" i="1"/>
  <c r="BK4" i="1"/>
  <c r="BG9" i="1"/>
  <c r="BV33" i="1"/>
  <c r="BV31" i="1"/>
  <c r="BV32" i="1"/>
  <c r="AE4" i="1"/>
  <c r="AA9" i="1"/>
  <c r="AT11" i="1"/>
  <c r="BU37" i="1"/>
  <c r="BV37" i="1" s="1"/>
  <c r="BZ11" i="1"/>
  <c r="BX14" i="1"/>
  <c r="CA4" i="1"/>
  <c r="AN25" i="1"/>
  <c r="AV25" i="1" s="1"/>
  <c r="AV48" i="1" s="1"/>
  <c r="BH14" i="1"/>
  <c r="AF48" i="1" l="1"/>
  <c r="AF49" i="1" s="1"/>
  <c r="AV50" i="1"/>
  <c r="AV49" i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B139A9E-39C7-49A8-AF0B-7DC1ED6D405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7501D17-EA7D-4175-95EC-FC6AF71C921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4E935EF-9C16-48F7-B65E-9309F1327A7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<sst xmlns="http://schemas.openxmlformats.org/spreadsheetml/2006/main" count="513" uniqueCount="184">
  <si>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</si>
  <si>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</si>
  <si>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</si>
  <si>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</si>
  <si>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</si>
  <si>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</si>
  <si>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</si>
  <si>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</si>
  <si>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</si>
  <si>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</si>
  <si>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</si>
  <si>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</si>
  <si>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</si>
  <si>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</si>
  <si>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</si>
  <si>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</si>
  <si>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</si>
  <si>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</si>
  <si>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</si>
  <si>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</si>
  <si>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</si>
  <si>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U9H-11005</t>
  </si>
  <si>
    <t>Unit Code</t>
  </si>
  <si>
    <r>
      <t xml:space="preserve">H </t>
    </r>
    <r>
      <rPr>
        <sz val="10"/>
        <rFont val="Arial"/>
        <family val="2"/>
      </rPr>
      <t>item</t>
    </r>
  </si>
  <si>
    <t>U9H-10009</t>
  </si>
  <si>
    <t>52H2-C/O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</si>
  <si>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</si>
  <si>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</si>
  <si>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</si>
  <si>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</si>
  <si>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</si>
  <si>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</si>
  <si>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</si>
  <si>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</si>
  <si>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</si>
  <si>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</si>
  <si>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</si>
  <si>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</si>
  <si>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</si>
  <si>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</si>
  <si>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</si>
  <si>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</si>
  <si>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</si>
  <si>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</si>
  <si>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</si>
  <si>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</si>
  <si>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</si>
  <si>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</si>
  <si>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</si>
  <si>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</si>
  <si>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</si>
  <si>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</si>
  <si>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</si>
  <si>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</si>
  <si>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</si>
  <si>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</si>
  <si>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</si>
  <si>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</si>
  <si>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</si>
  <si>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</si>
  <si>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</si>
  <si>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</si>
  <si>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</si>
  <si>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</si>
  <si>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</si>
  <si>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</si>
  <si>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</si>
  <si>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</si>
  <si>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</si>
  <si>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</si>
  <si>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</si>
  <si>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</si>
  <si>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</si>
  <si>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</si>
  <si>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</si>
  <si>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</si>
  <si>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</si>
  <si>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</si>
  <si>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</si>
  <si>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</si>
  <si>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</si>
  <si>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</si>
  <si>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</si>
  <si>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</si>
  <si>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</si>
  <si>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FOR STILE</t>
  </si>
  <si>
    <t>SILL</t>
  </si>
  <si>
    <t>9K-87106</t>
  </si>
  <si>
    <t>INSIDE TOP RAIL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</si>
  <si>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</si>
  <si>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</si>
  <si>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</si>
  <si>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</si>
  <si>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</si>
  <si>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</si>
  <si>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</si>
  <si>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</si>
  <si>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9K-30231</t>
  </si>
  <si>
    <t>FOR INTERLOCKING STILE</t>
  </si>
  <si>
    <t>ATTACHMENT</t>
  </si>
  <si>
    <t>9K-87109</t>
  </si>
  <si>
    <t>STILE(R)</t>
  </si>
  <si>
    <t>5K-12950</t>
  </si>
  <si>
    <t>FOR BOTTOM RAIL</t>
  </si>
  <si>
    <t>9K-87110</t>
  </si>
  <si>
    <t>INTERLOCKING STILE(O)</t>
  </si>
  <si>
    <t>9K-87112</t>
  </si>
  <si>
    <t>EM-4008</t>
  </si>
  <si>
    <t>FOR BACK PLATE &amp; HOOK LOCK CATH</t>
  </si>
  <si>
    <t>9K-30232</t>
  </si>
  <si>
    <t>K-39954</t>
  </si>
  <si>
    <t>9K-30195</t>
  </si>
  <si>
    <t>EM-4012</t>
  </si>
  <si>
    <t>FOR GUIDE</t>
  </si>
  <si>
    <t>9K-30233</t>
  </si>
  <si>
    <t>FOR STILE, INTERLOCKING STILE</t>
  </si>
  <si>
    <t>BM-4025G</t>
  </si>
  <si>
    <t>FOR ASS</t>
  </si>
  <si>
    <t>S</t>
  </si>
  <si>
    <t>9K-30186</t>
  </si>
  <si>
    <t>M</t>
  </si>
  <si>
    <t>FOR STILE-L&amp;R</t>
  </si>
  <si>
    <t>9K-10840</t>
  </si>
  <si>
    <t>2K-26921</t>
  </si>
  <si>
    <t>FOR TOP,BOTTOM RAIL</t>
  </si>
  <si>
    <t>9K-30171</t>
  </si>
  <si>
    <t>9K-20762</t>
  </si>
  <si>
    <t>9K-20682</t>
  </si>
  <si>
    <t>9K-30246</t>
  </si>
  <si>
    <t>FOR INTERLOCK STILE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</si>
  <si>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</si>
  <si>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</si>
  <si>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</si>
  <si>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</si>
  <si>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</si>
  <si>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</si>
  <si>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</si>
  <si>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</si>
  <si>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</si>
  <si>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</si>
  <si>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</si>
  <si>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</si>
  <si>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</si>
  <si>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</si>
  <si>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</si>
  <si>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</si>
  <si>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</si>
  <si>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</si>
  <si>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</si>
  <si>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</si>
  <si>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</si>
  <si>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</si>
  <si>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</si>
  <si>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</si>
  <si>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</si>
  <si>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</si>
  <si>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</si>
  <si>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</si>
  <si>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</si>
  <si>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</si>
  <si>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</si>
  <si>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</si>
  <si>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</si>
  <si>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</si>
  <si>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</si>
  <si>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</si>
  <si>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</si>
  <si>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</si>
  <si>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</si>
  <si>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YK</t>
  </si>
  <si>
    <t>YW</t>
  </si>
  <si>
    <t>9K-11140</t>
  </si>
  <si>
    <t>9K-11141</t>
  </si>
  <si>
    <t>9K-30241</t>
  </si>
  <si>
    <t>YS</t>
  </si>
  <si>
    <t>2K-36477</t>
  </si>
  <si>
    <t>2K-36476</t>
  </si>
  <si>
    <t>D1</t>
  </si>
  <si>
    <t>DG</t>
  </si>
  <si>
    <t>BACKPLATE</t>
  </si>
  <si>
    <t>9K-11368</t>
  </si>
  <si>
    <t>FOR HOOKLOCK</t>
  </si>
  <si>
    <t>EF-4006D6</t>
  </si>
  <si>
    <t>FOR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</si>
</sst>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1D8F3801-D6A8-4656-9BC7-873A58924EF6}"/>
    <cellStyle name="Normal" xfId="0" builtinId="0"/>
    <cellStyle name="Normal 2" xfId="1" xr:uid="{25ECB7D5-4DCD-40B6-A094-B88417675208}"/>
    <cellStyle name="Normal 5" xfId="3" xr:uid="{AF6AD8A8-8B10-4A9D-BDF7-3CD8DF8DF3D7}"/>
    <cellStyle name="Normal_COBA 2" xfId="4" xr:uid="{8A7488E3-2D2D-4CAD-87A6-76599EC28B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AD3F6F4-9910-4E23-891F-1767647C1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DF551DF-C01E-47E4-82FA-6FC851AF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7162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7C22AB0-F1D3-4D50-8212-16FD2464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2864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4C680EB-03FD-4D0E-A3DA-14CD3F50A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3912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A7FF2F4-EC90-4190-8D91-3CAFAC94F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58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88D7C9E-C389-4879-A004-DDD55BD5E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F399455-8ABC-4D30-A3D9-6C7DCB2B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20440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13</xdr:col>
      <xdr:colOff>565651</xdr:colOff>
      <xdr:row>41</xdr:row>
      <xdr:rowOff>51670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06DECE8-5086-47EF-97F9-2F9A9B88F5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48" r="21748"/>
        <a:stretch/>
      </xdr:blipFill>
      <xdr:spPr bwMode="auto">
        <a:xfrm>
          <a:off x="2415541" y="4107180"/>
          <a:ext cx="3964170" cy="36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2899-1020-4A38-A553-BE5D8AD7237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X26" sqref="BX2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45511.647389699072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45511.647389699072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45511.647389699072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45511.647389699072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45511.647389699072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U9H-11005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U9H-11005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U9H-11005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U9H-11005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3000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3000</v>
      </c>
      <c r="AB10" s="336"/>
      <c r="AC10" s="65"/>
      <c r="AD10" s="61"/>
      <c r="AE10" s="59" t="str">
        <f>IF($O$10&gt;0,$O$10,"")</f>
        <v>U9H-10009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3000</v>
      </c>
      <c r="AR10" s="336"/>
      <c r="AS10" s="65"/>
      <c r="AT10" s="61"/>
      <c r="AU10" s="59" t="str">
        <f>IF($O$10&gt;0,$O$10,"")</f>
        <v>U9H-10009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5">
        <f>$K$10</f>
        <v>3000</v>
      </c>
      <c r="BH10" s="336"/>
      <c r="BI10" s="65"/>
      <c r="BJ10" s="61"/>
      <c r="BK10" s="59" t="str">
        <f>IF($O$10&gt;0,$O$10,"")</f>
        <v>U9H-10009</v>
      </c>
      <c r="BL10" s="60"/>
      <c r="BM10" s="3"/>
      <c r="BN10" s="53" t="s">
        <v>22</v>
      </c>
      <c r="BO10" s="36"/>
      <c r="BP10" s="37"/>
      <c r="BQ10" s="54" t="str">
        <f>IF($AK$10&gt;0,$AK$10,"")</f>
        <v>52H2-C/O</v>
      </c>
      <c r="BR10" s="36"/>
      <c r="BS10" s="55"/>
      <c r="BT10" s="62"/>
      <c r="BU10" s="62"/>
      <c r="BV10" s="66" t="s">
        <v>23</v>
      </c>
      <c r="BW10" s="335">
        <f>$K$10</f>
        <v>3000</v>
      </c>
      <c r="BX10" s="336"/>
      <c r="BY10" s="65"/>
      <c r="BZ10" s="61"/>
      <c r="CA10" s="59" t="str">
        <f>IF($O$10&gt;0,$O$10,"")</f>
        <v>U9H-10009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3000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3000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3000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3000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3000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2920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2920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2920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2920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2920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2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169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HOOK LOCK</v>
      </c>
      <c r="BO22" s="199"/>
      <c r="BP22" s="200"/>
      <c r="BQ22" s="204" t="s">
        <v>175</v>
      </c>
      <c r="BR22" s="168"/>
      <c r="BS22" s="180"/>
      <c r="BT22" s="181" t="s">
        <v>177</v>
      </c>
      <c r="BU22" s="171">
        <v>1</v>
      </c>
      <c r="BV22" s="172">
        <f t="shared" ref="BV22:BV59" si="10">IF(BU22="","",Q*BU22)</f>
        <v>1</v>
      </c>
      <c r="BW22" s="183"/>
      <c r="BX22" s="184" t="s">
        <v>85</v>
      </c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7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88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tr">
        <f t="shared" si="7"/>
        <v>SEALER PAD</v>
      </c>
      <c r="AY23" s="199"/>
      <c r="AZ23" s="200"/>
      <c r="BA23" s="167" t="s">
        <v>89</v>
      </c>
      <c r="BB23" s="168"/>
      <c r="BC23" s="180"/>
      <c r="BD23" s="181" t="s">
        <v>169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HOOK LOCK</v>
      </c>
      <c r="BO23" s="199"/>
      <c r="BP23" s="200"/>
      <c r="BQ23" s="167" t="s">
        <v>176</v>
      </c>
      <c r="BR23" s="168"/>
      <c r="BS23" s="180"/>
      <c r="BT23" s="181" t="s">
        <v>177</v>
      </c>
      <c r="BU23" s="171">
        <v>1</v>
      </c>
      <c r="BV23" s="172">
        <f t="shared" si="10"/>
        <v>1</v>
      </c>
      <c r="BW23" s="183"/>
      <c r="BX23" s="184" t="s">
        <v>85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v>3</v>
      </c>
      <c r="X24" s="207">
        <f>H</f>
        <v>3000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1.389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tr">
        <f t="shared" si="7"/>
        <v>HOOK LOCK CATCH</v>
      </c>
      <c r="AY24" s="199"/>
      <c r="AZ24" s="200"/>
      <c r="BA24" s="167" t="s">
        <v>171</v>
      </c>
      <c r="BB24" s="168"/>
      <c r="BC24" s="180"/>
      <c r="BD24" s="181" t="s">
        <v>174</v>
      </c>
      <c r="BE24" s="171">
        <v>2</v>
      </c>
      <c r="BF24" s="172">
        <f t="shared" si="8"/>
        <v>2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SCREW</v>
      </c>
      <c r="BO24" s="199"/>
      <c r="BP24" s="200"/>
      <c r="BQ24" s="167" t="s">
        <v>182</v>
      </c>
      <c r="BR24" s="168"/>
      <c r="BS24" s="180"/>
      <c r="BT24" s="181" t="s">
        <v>174</v>
      </c>
      <c r="BU24" s="171">
        <v>2</v>
      </c>
      <c r="BV24" s="172">
        <f t="shared" si="10"/>
        <v>2</v>
      </c>
      <c r="BW24" s="183"/>
      <c r="BX24" s="184" t="s">
        <v>183</v>
      </c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91</v>
      </c>
      <c r="V25" s="168" t="str">
        <f t="shared" si="0"/>
        <v>-</v>
      </c>
      <c r="W25" s="201">
        <v>4</v>
      </c>
      <c r="X25" s="207">
        <f>H</f>
        <v>3000</v>
      </c>
      <c r="Y25" s="171">
        <v>1</v>
      </c>
      <c r="Z25" s="172">
        <f t="shared" si="1"/>
        <v>1</v>
      </c>
      <c r="AA25" s="209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11"/>
        <v>1.389</v>
      </c>
      <c r="AG25" s="4"/>
      <c r="AH25" s="198" t="s">
        <v>95</v>
      </c>
      <c r="AI25" s="199"/>
      <c r="AJ25" s="203"/>
      <c r="AK25" s="167" t="s">
        <v>96</v>
      </c>
      <c r="AL25" s="168" t="str">
        <f t="shared" si="3"/>
        <v>-</v>
      </c>
      <c r="AM25" s="201">
        <v>3</v>
      </c>
      <c r="AN25" s="207">
        <f>HS.1+10</f>
        <v>2930</v>
      </c>
      <c r="AO25" s="171">
        <v>1</v>
      </c>
      <c r="AP25" s="172">
        <f t="shared" si="4"/>
        <v>1</v>
      </c>
      <c r="AQ25" s="209"/>
      <c r="AR25" s="174" t="str">
        <f>IF($E$9="52F/H2",(CONCATENATE("cs+6.3 = ",(C.-h.1)-85+6.3)),IF($E$9="52H2/F",(CONCATENATE("cs+6.3 = ",(C.)-45+6.3)),IF($E$9="52H2",(CONCATENATE("cs+6.3 = ",(C.)-45+6.3)))))</f>
        <v>cs+6.3 = 561,3</v>
      </c>
      <c r="AS25" s="175"/>
      <c r="AT25" s="176"/>
      <c r="AU25" s="177">
        <f t="shared" si="5"/>
        <v>0.51300000000000001</v>
      </c>
      <c r="AV25" s="178">
        <f t="shared" si="6"/>
        <v>1.50309</v>
      </c>
      <c r="AW25" s="4"/>
      <c r="AX25" s="198" t="str">
        <f t="shared" si="7"/>
        <v>BACK PLATE</v>
      </c>
      <c r="AY25" s="199"/>
      <c r="AZ25" s="200"/>
      <c r="BA25" s="167" t="s">
        <v>172</v>
      </c>
      <c r="BB25" s="168"/>
      <c r="BC25" s="180"/>
      <c r="BD25" s="181" t="s">
        <v>174</v>
      </c>
      <c r="BE25" s="171">
        <v>2</v>
      </c>
      <c r="BF25" s="172">
        <f t="shared" si="8"/>
        <v>2</v>
      </c>
      <c r="BG25" s="183"/>
      <c r="BH25" s="184"/>
      <c r="BI25" s="185"/>
      <c r="BJ25" s="186"/>
      <c r="BK25" s="187"/>
      <c r="BL25" s="188"/>
      <c r="BM25" s="4"/>
      <c r="BN25" s="198" t="str">
        <f t="shared" si="9"/>
        <v>CAP</v>
      </c>
      <c r="BO25" s="199"/>
      <c r="BP25" s="200"/>
      <c r="BQ25" s="167" t="s">
        <v>97</v>
      </c>
      <c r="BR25" s="168"/>
      <c r="BS25" s="180"/>
      <c r="BT25" s="181" t="s">
        <v>170</v>
      </c>
      <c r="BU25" s="171">
        <v>4</v>
      </c>
      <c r="BV25" s="172">
        <f t="shared" si="10"/>
        <v>4</v>
      </c>
      <c r="BW25" s="183" t="s">
        <v>7</v>
      </c>
      <c r="BX25" s="184" t="s">
        <v>7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100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0.54290099999999997</v>
      </c>
      <c r="AG26" s="4"/>
      <c r="AH26" s="198" t="s">
        <v>101</v>
      </c>
      <c r="AI26" s="199"/>
      <c r="AJ26" s="203"/>
      <c r="AK26" s="167" t="s">
        <v>96</v>
      </c>
      <c r="AL26" s="168" t="str">
        <f t="shared" si="3"/>
        <v>-</v>
      </c>
      <c r="AM26" s="201">
        <v>4</v>
      </c>
      <c r="AN26" s="170">
        <f>HS.1+10</f>
        <v>2930</v>
      </c>
      <c r="AO26" s="171">
        <v>1</v>
      </c>
      <c r="AP26" s="172">
        <f t="shared" si="4"/>
        <v>1</v>
      </c>
      <c r="AQ26" s="209"/>
      <c r="AR26" s="174" t="str">
        <f>IF($E$9="52F/H2",(CONCATENATE("cs+6.3 = ",(C.-h.1)-85+6.3)),IF($E$9="52H2/F",(CONCATENATE("cs+6.3 = ",(C.)-45+6.3)),IF($E$9="52H2",(CONCATENATE("cs+6.3 = ",(C.)-45+6.3)))))</f>
        <v>cs+6.3 = 561,3</v>
      </c>
      <c r="AS26" s="175"/>
      <c r="AT26" s="211"/>
      <c r="AU26" s="177">
        <f t="shared" si="5"/>
        <v>0.51300000000000001</v>
      </c>
      <c r="AV26" s="178">
        <f t="shared" si="6"/>
        <v>1.50309</v>
      </c>
      <c r="AW26" s="4"/>
      <c r="AX26" s="198" t="str">
        <f t="shared" si="7"/>
        <v>LABEL</v>
      </c>
      <c r="AY26" s="199"/>
      <c r="AZ26" s="200"/>
      <c r="BA26" s="167" t="s">
        <v>173</v>
      </c>
      <c r="BB26" s="168"/>
      <c r="BC26" s="180"/>
      <c r="BD26" s="181" t="s">
        <v>174</v>
      </c>
      <c r="BE26" s="171">
        <v>1</v>
      </c>
      <c r="BF26" s="172">
        <f t="shared" si="8"/>
        <v>1</v>
      </c>
      <c r="BG26" s="183"/>
      <c r="BH26" s="184"/>
      <c r="BI26" s="185"/>
      <c r="BJ26" s="186"/>
      <c r="BK26" s="187"/>
      <c r="BL26" s="188"/>
      <c r="BM26" s="4"/>
      <c r="BN26" s="198" t="str">
        <f t="shared" si="9"/>
        <v>ROLLER</v>
      </c>
      <c r="BO26" s="199"/>
      <c r="BP26" s="200"/>
      <c r="BQ26" s="167" t="s">
        <v>102</v>
      </c>
      <c r="BR26" s="168"/>
      <c r="BS26" s="180"/>
      <c r="BT26" s="181" t="s">
        <v>174</v>
      </c>
      <c r="BU26" s="171">
        <v>4</v>
      </c>
      <c r="BV26" s="172">
        <f t="shared" si="10"/>
        <v>4</v>
      </c>
      <c r="BW26" s="183" t="s">
        <v>7</v>
      </c>
      <c r="BX26" s="184" t="s">
        <v>103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99</v>
      </c>
      <c r="S27" s="199"/>
      <c r="T27" s="200"/>
      <c r="U27" s="167" t="s">
        <v>104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0.79080100000000009</v>
      </c>
      <c r="AG27" s="4"/>
      <c r="AH27" s="198" t="s">
        <v>105</v>
      </c>
      <c r="AI27" s="199"/>
      <c r="AJ27" s="203"/>
      <c r="AK27" s="167" t="s">
        <v>106</v>
      </c>
      <c r="AL27" s="168" t="str">
        <f t="shared" si="3"/>
        <v>-</v>
      </c>
      <c r="AM27" s="201">
        <v>5</v>
      </c>
      <c r="AN27" s="170">
        <f>HS.1+10</f>
        <v>2930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0.86399999999999999</v>
      </c>
      <c r="AV27" s="178">
        <f t="shared" si="6"/>
        <v>5.06304</v>
      </c>
      <c r="AW27" s="4"/>
      <c r="AX27" s="198" t="str">
        <f t="shared" si="7"/>
        <v>SCREW</v>
      </c>
      <c r="AY27" s="199"/>
      <c r="AZ27" s="200"/>
      <c r="BA27" s="167" t="s">
        <v>107</v>
      </c>
      <c r="BB27" s="168"/>
      <c r="BC27" s="180"/>
      <c r="BD27" s="181" t="s">
        <v>174</v>
      </c>
      <c r="BE27" s="171">
        <v>6</v>
      </c>
      <c r="BF27" s="172">
        <f t="shared" si="8"/>
        <v>6</v>
      </c>
      <c r="BG27" s="212"/>
      <c r="BH27" s="184" t="s">
        <v>108</v>
      </c>
      <c r="BI27" s="185"/>
      <c r="BJ27" s="186"/>
      <c r="BK27" s="187"/>
      <c r="BL27" s="188"/>
      <c r="BM27" s="4"/>
      <c r="BN27" s="198" t="str">
        <f t="shared" si="9"/>
        <v>SPECER</v>
      </c>
      <c r="BO27" s="199"/>
      <c r="BP27" s="200"/>
      <c r="BQ27" s="167" t="s">
        <v>109</v>
      </c>
      <c r="BR27" s="168"/>
      <c r="BS27" s="180"/>
      <c r="BT27" s="181" t="s">
        <v>178</v>
      </c>
      <c r="BU27" s="171">
        <v>4</v>
      </c>
      <c r="BV27" s="172">
        <f t="shared" si="10"/>
        <v>4</v>
      </c>
      <c r="BW27" s="212" t="s">
        <v>7</v>
      </c>
      <c r="BX27" s="184" t="s">
        <v>85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tr">
        <f t="shared" si="7"/>
        <v>GUIDER</v>
      </c>
      <c r="AY28" s="199"/>
      <c r="AZ28" s="200"/>
      <c r="BA28" s="167" t="s">
        <v>110</v>
      </c>
      <c r="BB28" s="168"/>
      <c r="BC28" s="180"/>
      <c r="BD28" s="181" t="s">
        <v>169</v>
      </c>
      <c r="BE28" s="171">
        <v>2</v>
      </c>
      <c r="BF28" s="172">
        <f t="shared" si="8"/>
        <v>2</v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SPECER</v>
      </c>
      <c r="BO28" s="199"/>
      <c r="BP28" s="200"/>
      <c r="BQ28" s="167" t="s">
        <v>111</v>
      </c>
      <c r="BR28" s="168"/>
      <c r="BS28" s="180"/>
      <c r="BT28" s="181" t="s">
        <v>178</v>
      </c>
      <c r="BU28" s="171">
        <v>4</v>
      </c>
      <c r="BV28" s="172">
        <f t="shared" si="10"/>
        <v>4</v>
      </c>
      <c r="BW28" s="183" t="s">
        <v>7</v>
      </c>
      <c r="BX28" s="184" t="s">
        <v>85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tr">
        <f t="shared" si="7"/>
        <v>SCREW</v>
      </c>
      <c r="AY29" s="199"/>
      <c r="AZ29" s="200"/>
      <c r="BA29" s="167" t="s">
        <v>112</v>
      </c>
      <c r="BB29" s="168"/>
      <c r="BC29" s="180"/>
      <c r="BD29" s="181" t="s">
        <v>174</v>
      </c>
      <c r="BE29" s="171">
        <v>2</v>
      </c>
      <c r="BF29" s="172">
        <f t="shared" si="8"/>
        <v>2</v>
      </c>
      <c r="BG29" s="183"/>
      <c r="BH29" s="184" t="s">
        <v>113</v>
      </c>
      <c r="BI29" s="185"/>
      <c r="BJ29" s="186"/>
      <c r="BK29" s="187"/>
      <c r="BL29" s="188"/>
      <c r="BM29" s="4"/>
      <c r="BN29" s="198" t="str">
        <f t="shared" si="9"/>
        <v>GUIDER</v>
      </c>
      <c r="BO29" s="199"/>
      <c r="BP29" s="200"/>
      <c r="BQ29" s="167" t="s">
        <v>114</v>
      </c>
      <c r="BR29" s="168"/>
      <c r="BS29" s="180"/>
      <c r="BT29" s="181" t="s">
        <v>178</v>
      </c>
      <c r="BU29" s="171">
        <v>8</v>
      </c>
      <c r="BV29" s="172">
        <f t="shared" si="10"/>
        <v>8</v>
      </c>
      <c r="BW29" s="183" t="s">
        <v>7</v>
      </c>
      <c r="BX29" s="184" t="s">
        <v>115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tr">
        <f t="shared" si="7"/>
        <v>SCREW</v>
      </c>
      <c r="AY30" s="199"/>
      <c r="AZ30" s="200"/>
      <c r="BA30" s="167" t="s">
        <v>116</v>
      </c>
      <c r="BB30" s="168"/>
      <c r="BC30" s="180"/>
      <c r="BD30" s="181" t="s">
        <v>174</v>
      </c>
      <c r="BE30" s="171">
        <v>8</v>
      </c>
      <c r="BF30" s="172">
        <f t="shared" si="8"/>
        <v>8</v>
      </c>
      <c r="BG30" s="183"/>
      <c r="BH30" s="184" t="s">
        <v>117</v>
      </c>
      <c r="BI30" s="185"/>
      <c r="BJ30" s="186"/>
      <c r="BK30" s="187"/>
      <c r="BL30" s="188" t="s">
        <v>118</v>
      </c>
      <c r="BM30" s="4"/>
      <c r="BN30" s="198" t="str">
        <f t="shared" si="9"/>
        <v>PULLING BLOCK</v>
      </c>
      <c r="BO30" s="199"/>
      <c r="BP30" s="200"/>
      <c r="BQ30" s="167" t="s">
        <v>119</v>
      </c>
      <c r="BR30" s="168"/>
      <c r="BS30" s="180"/>
      <c r="BT30" s="181" t="s">
        <v>170</v>
      </c>
      <c r="BU30" s="171">
        <f>IF(H&lt;=1000,2,IF(H&lt;=2200,4,IF(H&gt;2200,6,"")))</f>
        <v>6</v>
      </c>
      <c r="BV30" s="172">
        <f t="shared" si="10"/>
        <v>6</v>
      </c>
      <c r="BW30" s="183"/>
      <c r="BX30" s="184" t="s">
        <v>121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tr">
        <f t="shared" si="7"/>
        <v>SHIM RECEIVER</v>
      </c>
      <c r="AY31" s="199"/>
      <c r="AZ31" s="200"/>
      <c r="BA31" s="167" t="s">
        <v>122</v>
      </c>
      <c r="BB31" s="168"/>
      <c r="BC31" s="180"/>
      <c r="BD31" s="181" t="s">
        <v>148</v>
      </c>
      <c r="BE31" s="171">
        <v>3</v>
      </c>
      <c r="BF31" s="172">
        <f t="shared" si="8"/>
        <v>3</v>
      </c>
      <c r="BG31" s="183"/>
      <c r="BH31" s="184"/>
      <c r="BI31" s="185"/>
      <c r="BJ31" s="186"/>
      <c r="BK31" s="187"/>
      <c r="BL31" s="188" t="s">
        <v>118</v>
      </c>
      <c r="BM31" s="4"/>
      <c r="BN31" s="198" t="str">
        <f t="shared" si="9"/>
        <v>AT MATERIAL</v>
      </c>
      <c r="BO31" s="199"/>
      <c r="BP31" s="200"/>
      <c r="BQ31" s="167" t="s">
        <v>123</v>
      </c>
      <c r="BR31" s="168"/>
      <c r="BS31" s="180"/>
      <c r="BT31" s="181" t="s">
        <v>169</v>
      </c>
      <c r="BU31" s="171">
        <f>(8*((WS.1/2)-60))/1000</f>
        <v>9.36</v>
      </c>
      <c r="BV31" s="172">
        <f t="shared" si="10"/>
        <v>9.36</v>
      </c>
      <c r="BW31" s="183" t="s">
        <v>120</v>
      </c>
      <c r="BX31" s="184" t="s">
        <v>124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tr">
        <f t="shared" si="7"/>
        <v>HOLE CAP</v>
      </c>
      <c r="AY32" s="199"/>
      <c r="AZ32" s="200"/>
      <c r="BA32" s="167" t="s">
        <v>125</v>
      </c>
      <c r="BB32" s="168"/>
      <c r="BC32" s="180"/>
      <c r="BD32" s="181" t="s">
        <v>170</v>
      </c>
      <c r="BE32" s="171">
        <f>IF(W&lt;=821,2,IF(W&lt;=1921,4,IF(W&gt;1921,6,0)))+IF(H&lt;=900,4,IF(H&lt;=1500,6,IF(H&lt;=2500,10,IF(H&lt;=2800,14,0))))</f>
        <v>6</v>
      </c>
      <c r="BF32" s="172">
        <f t="shared" si="8"/>
        <v>6</v>
      </c>
      <c r="BG32" s="183"/>
      <c r="BH32" s="184"/>
      <c r="BI32" s="185"/>
      <c r="BJ32" s="186"/>
      <c r="BK32" s="187"/>
      <c r="BL32" s="188" t="s">
        <v>118</v>
      </c>
      <c r="BM32" s="4"/>
      <c r="BN32" s="198" t="str">
        <f t="shared" si="9"/>
        <v>AT MATERIAL</v>
      </c>
      <c r="BO32" s="199"/>
      <c r="BP32" s="200"/>
      <c r="BQ32" s="167" t="s">
        <v>126</v>
      </c>
      <c r="BR32" s="168"/>
      <c r="BS32" s="180"/>
      <c r="BT32" s="181" t="s">
        <v>169</v>
      </c>
      <c r="BU32" s="171">
        <f>HS.1*2/1000</f>
        <v>5.84</v>
      </c>
      <c r="BV32" s="172">
        <f t="shared" si="10"/>
        <v>5.84</v>
      </c>
      <c r="BW32" s="183" t="s">
        <v>120</v>
      </c>
      <c r="BX32" s="184" t="s">
        <v>85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tr">
        <f t="shared" ref="BD22:BD60" si="12">IF(BA33&gt;"",VLOOKUP(BA33&amp;$M$10,PART_MASTER,3,FALSE),"")</f>
        <v/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AT MATERIAL</v>
      </c>
      <c r="BO33" s="199"/>
      <c r="BP33" s="200"/>
      <c r="BQ33" s="167" t="s">
        <v>127</v>
      </c>
      <c r="BR33" s="168"/>
      <c r="BS33" s="180"/>
      <c r="BT33" s="181" t="s">
        <v>169</v>
      </c>
      <c r="BU33" s="171">
        <f>HS.1*2/1000</f>
        <v>5.84</v>
      </c>
      <c r="BV33" s="172">
        <f t="shared" si="10"/>
        <v>5.84</v>
      </c>
      <c r="BW33" s="212" t="s">
        <v>120</v>
      </c>
      <c r="BX33" s="184" t="s">
        <v>85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tr">
        <f t="shared" si="12"/>
        <v/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LABEL</v>
      </c>
      <c r="BO34" s="199"/>
      <c r="BP34" s="200"/>
      <c r="BQ34" s="167" t="s">
        <v>128</v>
      </c>
      <c r="BR34" s="168"/>
      <c r="BS34" s="180"/>
      <c r="BT34" s="181" t="s">
        <v>174</v>
      </c>
      <c r="BU34" s="171">
        <v>2</v>
      </c>
      <c r="BV34" s="172">
        <f t="shared" si="10"/>
        <v>2</v>
      </c>
      <c r="BW34" s="212"/>
      <c r="BX34" s="184" t="s">
        <v>129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tr">
        <f t="shared" si="12"/>
        <v/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SCREW</v>
      </c>
      <c r="BO35" s="199"/>
      <c r="BP35" s="200"/>
      <c r="BQ35" s="167" t="s">
        <v>130</v>
      </c>
      <c r="BR35" s="168"/>
      <c r="BS35" s="180"/>
      <c r="BT35" s="181" t="s">
        <v>174</v>
      </c>
      <c r="BU35" s="171">
        <v>8</v>
      </c>
      <c r="BV35" s="172">
        <f t="shared" si="10"/>
        <v>8</v>
      </c>
      <c r="BW35" s="212"/>
      <c r="BX35" s="184" t="s">
        <v>117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tr">
        <f t="shared" si="12"/>
        <v/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9"/>
        <v>HOLE CAP</v>
      </c>
      <c r="BO36" s="199"/>
      <c r="BP36" s="200"/>
      <c r="BQ36" s="167" t="s">
        <v>125</v>
      </c>
      <c r="BR36" s="168"/>
      <c r="BS36" s="180"/>
      <c r="BT36" s="181" t="s">
        <v>170</v>
      </c>
      <c r="BU36" s="171">
        <v>6</v>
      </c>
      <c r="BV36" s="172">
        <f t="shared" si="10"/>
        <v>6</v>
      </c>
      <c r="BW36" s="212"/>
      <c r="BX36" s="184"/>
      <c r="BY36" s="185"/>
      <c r="BZ36" s="186"/>
      <c r="CA36" s="187"/>
      <c r="CB36" s="188" t="s">
        <v>118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tr">
        <f t="shared" si="12"/>
        <v/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tr">
        <f t="shared" si="9"/>
        <v>GASKET</v>
      </c>
      <c r="BO37" s="199"/>
      <c r="BP37" s="200"/>
      <c r="BQ37" s="167" t="str">
        <f>IF(GTH=5,"K-25041",IF(GTH=6,"9K-20765",IF(GTH=8,"9K-20766","")))</f>
        <v>K-25041</v>
      </c>
      <c r="BR37" s="168"/>
      <c r="BS37" s="180"/>
      <c r="BT37" s="181" t="s">
        <v>169</v>
      </c>
      <c r="BU37" s="171">
        <f>((2*WS.1)+(4*HS.1)-132)/1000</f>
        <v>16.468</v>
      </c>
      <c r="BV37" s="172">
        <f t="shared" si="10"/>
        <v>16.468</v>
      </c>
      <c r="BW37" s="212" t="s">
        <v>120</v>
      </c>
      <c r="BX37" s="184"/>
      <c r="BY37" s="185"/>
      <c r="BZ37" s="186"/>
      <c r="CA37" s="187"/>
      <c r="CB37" s="188" t="s">
        <v>118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tr">
        <f t="shared" si="12"/>
        <v/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9"/>
        <v>STOPPER</v>
      </c>
      <c r="BO38" s="199"/>
      <c r="BP38" s="200"/>
      <c r="BQ38" s="167" t="s">
        <v>131</v>
      </c>
      <c r="BR38" s="168"/>
      <c r="BS38" s="180"/>
      <c r="BT38" s="181" t="s">
        <v>178</v>
      </c>
      <c r="BU38" s="171">
        <v>2</v>
      </c>
      <c r="BV38" s="172">
        <f t="shared" si="10"/>
        <v>2</v>
      </c>
      <c r="BW38" s="212"/>
      <c r="BX38" s="184" t="s">
        <v>98</v>
      </c>
      <c r="BY38" s="185"/>
      <c r="BZ38" s="186"/>
      <c r="CA38" s="187"/>
      <c r="CB38" s="188" t="s">
        <v>118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3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tr">
        <f t="shared" si="12"/>
        <v/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">
        <v>179</v>
      </c>
      <c r="BO39" s="199"/>
      <c r="BP39" s="200"/>
      <c r="BQ39" s="167" t="s">
        <v>180</v>
      </c>
      <c r="BR39" s="168"/>
      <c r="BS39" s="180"/>
      <c r="BT39" s="181" t="s">
        <v>174</v>
      </c>
      <c r="BU39" s="171">
        <v>2</v>
      </c>
      <c r="BV39" s="172">
        <f t="shared" si="10"/>
        <v>2</v>
      </c>
      <c r="BW39" s="212"/>
      <c r="BX39" s="184" t="s">
        <v>181</v>
      </c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3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tr">
        <f t="shared" si="12"/>
        <v/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9"/>
        <v/>
      </c>
      <c r="BO40" s="199"/>
      <c r="BP40" s="200"/>
      <c r="BQ40" s="167"/>
      <c r="BR40" s="168"/>
      <c r="BS40" s="180"/>
      <c r="BT40" s="181" t="str">
        <f t="shared" ref="BT22:BT57" si="14">IF(BQ40&gt;"",VLOOKUP(BQ40&amp;$M$10,PART_MASTER,3,FALSE),"")</f>
        <v/>
      </c>
      <c r="BU40" s="182"/>
      <c r="BV40" s="172" t="str">
        <f t="shared" si="10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3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tr">
        <f t="shared" si="12"/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/>
      </c>
      <c r="BO41" s="199"/>
      <c r="BP41" s="200"/>
      <c r="BQ41" s="167"/>
      <c r="BR41" s="168"/>
      <c r="BS41" s="180"/>
      <c r="BT41" s="181" t="str">
        <f t="shared" si="14"/>
        <v/>
      </c>
      <c r="BU41" s="182"/>
      <c r="BV41" s="172" t="str">
        <f t="shared" si="10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3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tr">
        <f t="shared" si="12"/>
        <v/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/>
      </c>
      <c r="BO42" s="199"/>
      <c r="BP42" s="200"/>
      <c r="BQ42" s="167"/>
      <c r="BR42" s="168"/>
      <c r="BS42" s="180"/>
      <c r="BT42" s="181" t="str">
        <f t="shared" si="14"/>
        <v/>
      </c>
      <c r="BU42" s="182"/>
      <c r="BV42" s="172" t="str">
        <f t="shared" si="10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3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tr">
        <f t="shared" si="12"/>
        <v/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tr">
        <f t="shared" si="9"/>
        <v/>
      </c>
      <c r="BO43" s="199"/>
      <c r="BP43" s="200"/>
      <c r="BQ43" s="167"/>
      <c r="BR43" s="168"/>
      <c r="BS43" s="180"/>
      <c r="BT43" s="181" t="str">
        <f t="shared" si="14"/>
        <v/>
      </c>
      <c r="BU43" s="182"/>
      <c r="BV43" s="172" t="str">
        <f t="shared" si="10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6" t="s">
        <v>136</v>
      </c>
      <c r="D44" s="327"/>
      <c r="E44" s="328"/>
      <c r="F44" s="326" t="s">
        <v>137</v>
      </c>
      <c r="G44" s="327"/>
      <c r="H44" s="328"/>
      <c r="I44" s="252"/>
      <c r="J44" s="253" t="s">
        <v>135</v>
      </c>
      <c r="K44" s="326" t="s">
        <v>136</v>
      </c>
      <c r="L44" s="327"/>
      <c r="M44" s="327"/>
      <c r="N44" s="328"/>
      <c r="O44" s="253" t="s">
        <v>138</v>
      </c>
      <c r="P44" s="254" t="s">
        <v>135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3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tr">
        <f t="shared" si="12"/>
        <v/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tr">
        <f t="shared" si="14"/>
        <v/>
      </c>
      <c r="BU44" s="182"/>
      <c r="BV44" s="172" t="str">
        <f t="shared" si="10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3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tr">
        <f t="shared" si="12"/>
        <v/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tr">
        <f t="shared" si="14"/>
        <v/>
      </c>
      <c r="BU45" s="182"/>
      <c r="BV45" s="172" t="str">
        <f t="shared" si="10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3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tr">
        <f t="shared" si="12"/>
        <v/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tr">
        <f t="shared" si="14"/>
        <v/>
      </c>
      <c r="BU46" s="182"/>
      <c r="BV46" s="172" t="str">
        <f t="shared" si="10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8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3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tr">
        <f t="shared" si="12"/>
        <v/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tr">
        <f t="shared" si="14"/>
        <v/>
      </c>
      <c r="BU47" s="182"/>
      <c r="BV47" s="172" t="str">
        <f t="shared" si="10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8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147</v>
      </c>
      <c r="AD48" s="273"/>
      <c r="AE48" s="274" t="s">
        <v>148</v>
      </c>
      <c r="AF48" s="275">
        <f>SUM(AF22:AF47)</f>
        <v>7.7806220000000001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147</v>
      </c>
      <c r="AT48" s="273"/>
      <c r="AU48" s="274" t="s">
        <v>148</v>
      </c>
      <c r="AV48" s="275">
        <f>SUM(AV22:AV47)</f>
        <v>9.6276600000000006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tr">
        <f t="shared" si="12"/>
        <v/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tr">
        <f t="shared" si="14"/>
        <v/>
      </c>
      <c r="BU48" s="182"/>
      <c r="BV48" s="172" t="str">
        <f t="shared" si="10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8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6" t="s">
        <v>151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152</v>
      </c>
      <c r="AE49" s="280" t="s">
        <v>153</v>
      </c>
      <c r="AF49" s="281">
        <f>AF48*0.986</f>
        <v>7.6716932919999996</v>
      </c>
      <c r="AG49" s="4"/>
      <c r="AH49" s="276" t="s">
        <v>151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152</v>
      </c>
      <c r="AU49" s="280" t="s">
        <v>153</v>
      </c>
      <c r="AV49" s="281">
        <f>AV48*0.986</f>
        <v>9.4928727600000009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tr">
        <f t="shared" si="12"/>
        <v/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tr">
        <f t="shared" si="14"/>
        <v/>
      </c>
      <c r="BU49" s="182"/>
      <c r="BV49" s="172" t="str">
        <f t="shared" si="10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8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156</v>
      </c>
      <c r="AF50" s="281">
        <f>AF48*0.974*0.986</f>
        <v>7.4722292664079992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156</v>
      </c>
      <c r="AV50" s="281">
        <f>AV48*0.974*0.986</f>
        <v>9.24605806824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tr">
        <f t="shared" si="12"/>
        <v/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tr">
        <f t="shared" si="14"/>
        <v/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8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tr">
        <f t="shared" si="12"/>
        <v/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tr">
        <f t="shared" si="14"/>
        <v/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159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tr">
        <f t="shared" si="12"/>
        <v/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tr">
        <f t="shared" si="14"/>
        <v/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tr">
        <f t="shared" si="12"/>
        <v/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tr">
        <f t="shared" si="14"/>
        <v/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tr">
        <f t="shared" si="12"/>
        <v/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tr">
        <f t="shared" si="14"/>
        <v/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163</v>
      </c>
      <c r="C55" s="268"/>
      <c r="D55" s="268"/>
      <c r="E55" s="268"/>
      <c r="F55" s="268"/>
      <c r="G55" s="268"/>
      <c r="H55" s="268"/>
      <c r="I55" s="268"/>
      <c r="J55" s="301" t="s">
        <v>164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tr">
        <f t="shared" si="12"/>
        <v/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tr">
        <f t="shared" si="14"/>
        <v/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165</v>
      </c>
      <c r="K56" s="306"/>
      <c r="L56" s="306"/>
      <c r="M56" s="306"/>
      <c r="N56" s="307"/>
      <c r="O56" s="308" t="s">
        <v>166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tr">
        <f t="shared" si="12"/>
        <v/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tr">
        <f t="shared" si="14"/>
        <v/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tr">
        <f t="shared" si="12"/>
        <v/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tr">
        <f t="shared" si="14"/>
        <v/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tr">
        <f t="shared" si="12"/>
        <v/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tr">
        <f t="shared" si="12"/>
        <v/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tr">
        <f t="shared" si="12"/>
        <v/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honeticPr fontId="23" type="noConversion"/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2024-07-29T08:03:06Z</dcterms:created>
  <dcterms:modified xsi:type="dcterms:W3CDTF">2024-08-07T08:32:33Z</dcterms:modified>
</cp:coreProperties>
</file>