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FE519F03-B3DF-4500-BC19-54266E6ED64E}" xr6:coauthVersionLast="47" xr6:coauthVersionMax="47" xr10:uidLastSave="{00000000-0000-0000-0000-000000000000}"/>
  <bookViews>
    <workbookView xWindow="-108" yWindow="-108" windowWidth="23256" windowHeight="12456" xr2:uid="{A0C61072-0828-4EFB-A59C-E7FD41AAB5C4}"/>
  </bookViews>
  <sheets>
    <sheet name="SL2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SL2_FIX!$P$18</definedName>
    <definedName name="BD">"BD"</definedName>
    <definedName name="C." localSheetId="0">SL2_FIX!$P$17</definedName>
    <definedName name="F." localSheetId="0">SL2_FIX!$P$16</definedName>
    <definedName name="GCS" localSheetId="0">SL2_FIX!$O$12</definedName>
    <definedName name="GTH" localSheetId="0">SL2_FIX!$O$11</definedName>
    <definedName name="H" localSheetId="0">SL2_FIX!$E$12</definedName>
    <definedName name="h.1" localSheetId="0">SL2_FIX!$C$14</definedName>
    <definedName name="h.10" localSheetId="0">SL2_FIX!$E$18</definedName>
    <definedName name="h.2" localSheetId="0">SL2_FIX!$C$15</definedName>
    <definedName name="h.3" localSheetId="0">SL2_FIX!$C$16</definedName>
    <definedName name="h.4" localSheetId="0">SL2_FIX!$C$17</definedName>
    <definedName name="h.5" localSheetId="0">SL2_FIX!$C$18</definedName>
    <definedName name="h.6" localSheetId="0">SL2_FIX!$E$14</definedName>
    <definedName name="h.7" localSheetId="0">SL2_FIX!$E$15</definedName>
    <definedName name="h.8" localSheetId="0">SL2_FIX!$E$16</definedName>
    <definedName name="h.9" localSheetId="0">SL2_FIX!$E$17</definedName>
    <definedName name="HS" localSheetId="0">SL2_FIX!$H$12</definedName>
    <definedName name="HS.1" localSheetId="0">SL2_FIX!$L$14</definedName>
    <definedName name="HS.2" localSheetId="0">SL2_FIX!$L$15</definedName>
    <definedName name="HS.3" localSheetId="0">SL2_FIX!$L$16</definedName>
    <definedName name="HS.4" localSheetId="0">SL2_FIX!$L$17</definedName>
    <definedName name="HS.5" localSheetId="0">SL2_FIX!$L$18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SL2_FIX!$1:$61</definedName>
    <definedName name="Q" localSheetId="0">SL2_FIX!$I$11</definedName>
    <definedName name="R." localSheetId="0">SL2_FIX!$C$62</definedName>
    <definedName name="st" hidden="1">[6]Gra_Ord_In_2000!$BA$12:$BA$1655</definedName>
    <definedName name="W" localSheetId="0">SL2_FIX!$E$11</definedName>
    <definedName name="w.1" localSheetId="0">SL2_FIX!$H$14</definedName>
    <definedName name="w.10" localSheetId="0">SL2_FIX!$J$18</definedName>
    <definedName name="w.2" localSheetId="0">SL2_FIX!$H$15</definedName>
    <definedName name="w.3" localSheetId="0">SL2_FIX!$H$16</definedName>
    <definedName name="w.4" localSheetId="0">SL2_FIX!$H$17</definedName>
    <definedName name="w.5" localSheetId="0">SL2_FIX!$H$18</definedName>
    <definedName name="w.6" localSheetId="0">SL2_FIX!$J$14</definedName>
    <definedName name="w.7" localSheetId="0">SL2_FIX!$J$15</definedName>
    <definedName name="w.8" localSheetId="0">SL2_FIX!$J$16</definedName>
    <definedName name="w.9" localSheetId="0">SL2_FIX!$J$17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SL2_FIX!$L$12</definedName>
    <definedName name="WS.1" localSheetId="0">SL2_FIX!$N$14</definedName>
    <definedName name="WS.2" localSheetId="0">SL2_FIX!$N$15</definedName>
    <definedName name="WS.3" localSheetId="0">SL2_FIX!$N$16</definedName>
    <definedName name="WS.4" localSheetId="0">SL2_FIX!$N$17</definedName>
    <definedName name="WS.5" localSheetId="0">SL2_FIX!$N$18</definedName>
    <definedName name="Z_8BD11290_77B3_4D27_9040_BB9D2A7264B2_.wvu.PrintArea" localSheetId="0" hidden="1">SL2_FIX!$1:$61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8" i="1" l="1"/>
  <c r="BU33" i="1"/>
  <c r="BU32" i="1"/>
  <c r="BU31" i="1"/>
  <c r="BU30" i="1"/>
  <c r="BE24" i="1"/>
  <c r="BE23" i="1"/>
  <c r="BE22" i="1"/>
  <c r="BE31" i="1"/>
  <c r="BA24" i="1"/>
  <c r="AE32" i="1"/>
  <c r="Z32" i="1"/>
  <c r="X32" i="1"/>
  <c r="V32" i="1"/>
  <c r="AE31" i="1"/>
  <c r="AF31" i="1" s="1"/>
  <c r="Z31" i="1"/>
  <c r="X31" i="1"/>
  <c r="V31" i="1"/>
  <c r="AE30" i="1"/>
  <c r="Z30" i="1"/>
  <c r="X30" i="1"/>
  <c r="V30" i="1"/>
  <c r="AE29" i="1"/>
  <c r="Z29" i="1"/>
  <c r="X29" i="1"/>
  <c r="V29" i="1"/>
  <c r="AE28" i="1"/>
  <c r="AF28" i="1" s="1"/>
  <c r="Z28" i="1"/>
  <c r="X28" i="1"/>
  <c r="V28" i="1"/>
  <c r="AE27" i="1"/>
  <c r="Z27" i="1"/>
  <c r="X27" i="1"/>
  <c r="V27" i="1"/>
  <c r="AE26" i="1"/>
  <c r="AF26" i="1" s="1"/>
  <c r="Z26" i="1"/>
  <c r="X26" i="1"/>
  <c r="V26" i="1"/>
  <c r="AE25" i="1"/>
  <c r="Z25" i="1"/>
  <c r="X25" i="1"/>
  <c r="V25" i="1"/>
  <c r="AE24" i="1"/>
  <c r="AF24" i="1" s="1"/>
  <c r="Z24" i="1"/>
  <c r="X24" i="1"/>
  <c r="V24" i="1"/>
  <c r="AE23" i="1"/>
  <c r="Z23" i="1"/>
  <c r="X23" i="1"/>
  <c r="V23" i="1"/>
  <c r="AE22" i="1"/>
  <c r="AF22" i="1" s="1"/>
  <c r="Z22" i="1"/>
  <c r="X22" i="1"/>
  <c r="V22" i="1"/>
  <c r="AF27" i="1" l="1"/>
  <c r="AF29" i="1"/>
  <c r="AF25" i="1"/>
  <c r="AF23" i="1"/>
  <c r="AF30" i="1"/>
  <c r="AF3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BV41" i="1"/>
  <c r="BT41" i="1"/>
  <c r="BN41" i="1"/>
  <c r="AV41" i="1"/>
  <c r="AU41" i="1"/>
  <c r="AP41" i="1"/>
  <c r="AL41" i="1"/>
  <c r="AF41" i="1"/>
  <c r="AE41" i="1"/>
  <c r="Z41" i="1"/>
  <c r="V41" i="1"/>
  <c r="BV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V38" i="1"/>
  <c r="AV38" i="1"/>
  <c r="AU38" i="1"/>
  <c r="AP38" i="1"/>
  <c r="AL38" i="1"/>
  <c r="AF38" i="1"/>
  <c r="AE38" i="1"/>
  <c r="Z38" i="1"/>
  <c r="V38" i="1"/>
  <c r="BV37" i="1"/>
  <c r="AV37" i="1"/>
  <c r="AU37" i="1"/>
  <c r="AP37" i="1"/>
  <c r="AL37" i="1"/>
  <c r="AF37" i="1"/>
  <c r="AE37" i="1"/>
  <c r="Z37" i="1"/>
  <c r="V37" i="1"/>
  <c r="BV36" i="1"/>
  <c r="AV36" i="1"/>
  <c r="AU36" i="1"/>
  <c r="AP36" i="1"/>
  <c r="AL36" i="1"/>
  <c r="AF36" i="1"/>
  <c r="AE36" i="1"/>
  <c r="Z36" i="1"/>
  <c r="V36" i="1"/>
  <c r="BV35" i="1"/>
  <c r="AV35" i="1"/>
  <c r="AU35" i="1"/>
  <c r="AP35" i="1"/>
  <c r="AL35" i="1"/>
  <c r="AF35" i="1"/>
  <c r="AE35" i="1"/>
  <c r="Z35" i="1"/>
  <c r="V35" i="1"/>
  <c r="BV34" i="1"/>
  <c r="BF34" i="1"/>
  <c r="BD34" i="1"/>
  <c r="AX34" i="1"/>
  <c r="AV34" i="1"/>
  <c r="AU34" i="1"/>
  <c r="AP34" i="1"/>
  <c r="AL34" i="1"/>
  <c r="AF34" i="1"/>
  <c r="AE34" i="1"/>
  <c r="Z34" i="1"/>
  <c r="V34" i="1"/>
  <c r="BF33" i="1"/>
  <c r="BD33" i="1"/>
  <c r="AX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BF31" i="1"/>
  <c r="AV31" i="1"/>
  <c r="AU31" i="1"/>
  <c r="AP31" i="1"/>
  <c r="AL31" i="1"/>
  <c r="BV30" i="1"/>
  <c r="BF30" i="1"/>
  <c r="AV30" i="1"/>
  <c r="AU30" i="1"/>
  <c r="AP30" i="1"/>
  <c r="AL30" i="1"/>
  <c r="BV29" i="1"/>
  <c r="BF29" i="1"/>
  <c r="AV29" i="1"/>
  <c r="AU29" i="1"/>
  <c r="AP29" i="1"/>
  <c r="AL29" i="1"/>
  <c r="BV28" i="1"/>
  <c r="BF28" i="1"/>
  <c r="AV28" i="1"/>
  <c r="AU28" i="1"/>
  <c r="AP28" i="1"/>
  <c r="AL28" i="1"/>
  <c r="BV27" i="1"/>
  <c r="BF27" i="1"/>
  <c r="AU27" i="1"/>
  <c r="AR27" i="1"/>
  <c r="AP27" i="1"/>
  <c r="AL27" i="1"/>
  <c r="BV26" i="1"/>
  <c r="BF26" i="1"/>
  <c r="AU26" i="1"/>
  <c r="AR26" i="1"/>
  <c r="AP26" i="1"/>
  <c r="AL26" i="1"/>
  <c r="BV25" i="1"/>
  <c r="BF25" i="1"/>
  <c r="AU25" i="1"/>
  <c r="AP25" i="1"/>
  <c r="AL25" i="1"/>
  <c r="BV24" i="1"/>
  <c r="BF24" i="1"/>
  <c r="AU24" i="1"/>
  <c r="AP24" i="1"/>
  <c r="AL24" i="1"/>
  <c r="BV23" i="1"/>
  <c r="BF23" i="1"/>
  <c r="AU23" i="1"/>
  <c r="AP23" i="1"/>
  <c r="AL23" i="1"/>
  <c r="BV22" i="1"/>
  <c r="BF22" i="1"/>
  <c r="AU22" i="1"/>
  <c r="AP22" i="1"/>
  <c r="AL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S15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BV39" i="1" s="1"/>
  <c r="L14" i="1"/>
  <c r="BX14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Z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Q3" i="1" s="1"/>
  <c r="AF2" i="1"/>
  <c r="AV2" i="1" s="1"/>
  <c r="BL2" i="1" s="1"/>
  <c r="CB2" i="1" s="1"/>
  <c r="AF48" i="1" l="1"/>
  <c r="AF50" i="1" s="1"/>
  <c r="AE4" i="1"/>
  <c r="AU4" i="1"/>
  <c r="CA4" i="1"/>
  <c r="AV25" i="1"/>
  <c r="BA3" i="1"/>
  <c r="BH14" i="1"/>
  <c r="AN23" i="1"/>
  <c r="AV23" i="1" s="1"/>
  <c r="AN24" i="1"/>
  <c r="AV24" i="1" s="1"/>
  <c r="AN25" i="1"/>
  <c r="AN26" i="1"/>
  <c r="AV26" i="1" s="1"/>
  <c r="AN27" i="1"/>
  <c r="AV27" i="1" s="1"/>
  <c r="AA10" i="1"/>
  <c r="BJ11" i="1"/>
  <c r="AR14" i="1"/>
  <c r="BV31" i="1"/>
  <c r="AT11" i="1"/>
  <c r="U3" i="1"/>
  <c r="AD11" i="1"/>
  <c r="BZ14" i="1"/>
  <c r="BJ12" i="1"/>
  <c r="BJ14" i="1"/>
  <c r="AT14" i="1"/>
  <c r="BV33" i="1"/>
  <c r="BV32" i="1"/>
  <c r="AK3" i="1"/>
  <c r="AN22" i="1"/>
  <c r="AV22" i="1" s="1"/>
  <c r="AF49" i="1" l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1B74EED3-18FC-4B22-8A97-3CEF55FD7D8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A6C2AE8-3536-48AD-BE45-F859E8F1EB5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AB75D121-7DDA-44AF-80C7-88AE078A93B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<sst xmlns="http://schemas.openxmlformats.org/spreadsheetml/2006/main" count="609" uniqueCount="207">
  <si>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</si>
  <si>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</si>
  <si>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</si>
  <si>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</si>
  <si>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</si>
  <si>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</si>
  <si>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</si>
  <si>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</si>
  <si>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</si>
  <si>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</si>
  <si>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</si>
  <si>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</si>
  <si>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</si>
  <si>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</si>
  <si>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</si>
  <si>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</si>
  <si>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</si>
  <si>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52F/H2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</si>
  <si>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</si>
  <si>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</si>
  <si>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</si>
  <si>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U9H-11002</t>
  </si>
  <si>
    <t>Unit Code</t>
  </si>
  <si>
    <r>
      <t xml:space="preserve">H </t>
    </r>
    <r>
      <rPr>
        <sz val="10"/>
        <rFont val="Arial"/>
        <family val="2"/>
      </rPr>
      <t>item</t>
    </r>
  </si>
  <si>
    <t>U9H-10002</t>
  </si>
  <si>
    <t>52H2-B/C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</si>
  <si>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</si>
  <si>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</si>
  <si>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</si>
  <si>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</si>
  <si>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</si>
  <si>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</si>
  <si>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</si>
  <si>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</si>
  <si>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</si>
  <si>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</si>
  <si>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</si>
  <si>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</si>
  <si>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</si>
  <si>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</si>
  <si>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</si>
  <si>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</si>
  <si>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</si>
  <si>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</si>
  <si>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</si>
  <si>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</si>
  <si>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</si>
  <si>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</si>
  <si>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</si>
  <si>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</si>
  <si>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</si>
  <si>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</si>
  <si>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</si>
  <si>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</si>
  <si>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</si>
  <si>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</si>
  <si>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</si>
  <si>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</si>
  <si>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</si>
  <si>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</si>
  <si>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</si>
  <si>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</si>
  <si>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</si>
  <si>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</si>
  <si>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</si>
  <si>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</si>
  <si>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</si>
  <si>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</si>
  <si>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</si>
  <si>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</si>
  <si>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</si>
  <si>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</si>
  <si>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</si>
  <si>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</si>
  <si>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</si>
  <si>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</si>
  <si>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</si>
  <si>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</si>
  <si>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</si>
  <si>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</si>
  <si>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</si>
  <si>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</si>
  <si>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</si>
  <si>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</si>
  <si>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2K-22277</t>
  </si>
  <si>
    <t>M</t>
  </si>
  <si>
    <t>5K-11484Y</t>
  </si>
  <si>
    <t>FOR INTERLOCKING STILE</t>
  </si>
  <si>
    <t>SILL</t>
  </si>
  <si>
    <t>9K-87102</t>
  </si>
  <si>
    <t>INSIDE TOP RAIL</t>
  </si>
  <si>
    <t>9K-20852</t>
  </si>
  <si>
    <t>5K-12066</t>
  </si>
  <si>
    <t>TRANSOM</t>
  </si>
  <si>
    <t>9K-87117</t>
  </si>
  <si>
    <t>BOTTOM RAIL</t>
  </si>
  <si>
    <t>9K-87111</t>
  </si>
  <si>
    <t>9K-20854</t>
  </si>
  <si>
    <t>9K-11109</t>
  </si>
  <si>
    <t>JAMB(L)</t>
  </si>
  <si>
    <t>9K-87107</t>
  </si>
  <si>
    <t>STILE</t>
  </si>
  <si>
    <t>9K-87139</t>
  </si>
  <si>
    <t>9K-20848</t>
  </si>
  <si>
    <t>9K-30231</t>
  </si>
  <si>
    <t>JAMB(R)</t>
  </si>
  <si>
    <t>INTERLOCKING STILE(O)</t>
  </si>
  <si>
    <t>9K-86981</t>
  </si>
  <si>
    <t>9K-20856</t>
  </si>
  <si>
    <t>5K-12950</t>
  </si>
  <si>
    <t>FOR BOTTOM RAIL</t>
  </si>
  <si>
    <t>ATTACHMENT (I)</t>
  </si>
  <si>
    <t>9K-87109</t>
  </si>
  <si>
    <t>INTERLOCKING STILE(I)</t>
  </si>
  <si>
    <t>9K-87112</t>
  </si>
  <si>
    <t>9K-30232</t>
  </si>
  <si>
    <t>FOR STILE</t>
  </si>
  <si>
    <t>ATTACHMENT (O)</t>
  </si>
  <si>
    <t>9K-87110</t>
  </si>
  <si>
    <t>BM-4025G</t>
  </si>
  <si>
    <t>FOR ASS</t>
  </si>
  <si>
    <t>S</t>
  </si>
  <si>
    <t>9K-30195</t>
  </si>
  <si>
    <t>ATTACHMENT (L)</t>
  </si>
  <si>
    <t>9K-87108</t>
  </si>
  <si>
    <t>EM-4008</t>
  </si>
  <si>
    <t>9K-30233</t>
  </si>
  <si>
    <t>FOR STILE, INTERLOCKING STILE</t>
  </si>
  <si>
    <t>ATTACHMENT (R)</t>
  </si>
  <si>
    <t>9K-10840</t>
  </si>
  <si>
    <t>9K-30186</t>
  </si>
  <si>
    <t>FOR STILE-L&amp;R</t>
  </si>
  <si>
    <t>GLASS BEAD</t>
  </si>
  <si>
    <t>9K-87119</t>
  </si>
  <si>
    <t>9K-30171</t>
  </si>
  <si>
    <t>2K-26921</t>
  </si>
  <si>
    <t>FOR TOP,BOTTOM RAIL</t>
  </si>
  <si>
    <t>9K-20762</t>
  </si>
  <si>
    <t>9K-20682</t>
  </si>
  <si>
    <t>9K-30246</t>
  </si>
  <si>
    <t>FOR INTERLOCK STILE</t>
  </si>
  <si>
    <t>MS-4005</t>
  </si>
  <si>
    <t>FOR CRESCENT CATCH</t>
  </si>
  <si>
    <t>EF-4020D7</t>
  </si>
  <si>
    <t>FOR CRESCENT</t>
  </si>
  <si>
    <t>9K-11395</t>
  </si>
  <si>
    <t>9K-30192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</si>
  <si>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</si>
  <si>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</si>
  <si>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</si>
  <si>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</si>
  <si>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</si>
  <si>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</si>
  <si>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</si>
  <si>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</si>
  <si>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</si>
  <si>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</si>
  <si>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</si>
  <si>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</si>
  <si>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</si>
  <si>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</si>
  <si>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</si>
  <si>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</si>
  <si>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</si>
  <si>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</si>
  <si>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</si>
  <si>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</si>
  <si>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</si>
  <si>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</si>
  <si>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</si>
  <si>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</si>
  <si>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</si>
  <si>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</si>
  <si>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</si>
  <si>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</si>
  <si>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</si>
  <si>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</si>
  <si>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</si>
  <si>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</si>
  <si>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</si>
  <si>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</si>
  <si>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</si>
  <si>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</si>
  <si>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</si>
  <si>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GASKET</t>
  </si>
  <si>
    <t>HOLE CAP</t>
  </si>
  <si>
    <t>SEALER PAD</t>
  </si>
  <si>
    <t>SETTING BLOCK</t>
  </si>
  <si>
    <t>LABEL</t>
  </si>
  <si>
    <t>SCREW</t>
  </si>
  <si>
    <t>SHIM RECEIVER</t>
  </si>
  <si>
    <t>9K-30241</t>
  </si>
  <si>
    <t>YK</t>
  </si>
  <si>
    <t>YW</t>
  </si>
  <si>
    <t>YS</t>
  </si>
  <si>
    <t>CRESCENT</t>
  </si>
  <si>
    <t>CRESCENT CATCH</t>
  </si>
  <si>
    <t>BACK PLATE</t>
  </si>
  <si>
    <t>CAP</t>
  </si>
  <si>
    <t>ROLLER</t>
  </si>
  <si>
    <t>SPECER</t>
  </si>
  <si>
    <t>GUIDER</t>
  </si>
  <si>
    <t>PULLING BLOCK</t>
  </si>
  <si>
    <t>AT MATERIAL</t>
  </si>
  <si>
    <t>STOPPER</t>
  </si>
  <si>
    <t>P-13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</si>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</sst>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2EF3CF90-95E8-48B8-97F6-76E8E4AC8018}"/>
    <cellStyle name="Normal" xfId="0" builtinId="0"/>
    <cellStyle name="Normal 2" xfId="1" xr:uid="{2B484921-6E04-4AE2-A866-E6EE0573F91D}"/>
    <cellStyle name="Normal 5" xfId="3" xr:uid="{115DC308-FD6A-4849-86FD-2E69A3BAD471}"/>
    <cellStyle name="Normal_COBA 2" xfId="4" xr:uid="{075E924E-89DA-42AD-89B2-4723E4C2D8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50E159E-13AE-4970-8F18-0AA27580C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B3EC79F1-2E6C-45B6-835B-E95CB6FB6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818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42B79E30-6551-48BC-935A-02055E69D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4576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118A5727-8142-4173-80A7-43E41D457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705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A192BF0A-9DD6-4EC9-BC74-A6F825CA5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066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603DCA4-06AD-46C1-BF89-C42307C44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2A426C5-A2B2-479F-BE59-2B1493E3B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204406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68037</xdr:colOff>
      <xdr:row>20</xdr:row>
      <xdr:rowOff>95250</xdr:rowOff>
    </xdr:from>
    <xdr:to>
      <xdr:col>13</xdr:col>
      <xdr:colOff>136141</xdr:colOff>
      <xdr:row>41</xdr:row>
      <xdr:rowOff>55765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F851BD14-1277-411A-A866-37321A939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4517" y="3821430"/>
          <a:ext cx="3497104" cy="3953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E48D-AF4D-4BA9-A825-ED6811855FB7}">
  <sheetPr codeName="Sheet30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O46" sqref="BO46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45512.565093750003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45512.565093750003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45512.565093750003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45512.565093750003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45512.565093750003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52F/H2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52F/H2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52F/H2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52F/H2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5">
        <f>W</f>
        <v>2500</v>
      </c>
      <c r="L9" s="33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52F/H2</v>
      </c>
      <c r="V9" s="36"/>
      <c r="W9" s="55"/>
      <c r="X9" s="62"/>
      <c r="Y9" s="62"/>
      <c r="Z9" s="63" t="s">
        <v>20</v>
      </c>
      <c r="AA9" s="335">
        <f>$K$9</f>
        <v>2500</v>
      </c>
      <c r="AB9" s="336"/>
      <c r="AC9" s="65"/>
      <c r="AD9" s="61"/>
      <c r="AE9" s="59" t="str">
        <f>IF($O$9&gt;0,$O$9,"")</f>
        <v>U9H-11002</v>
      </c>
      <c r="AF9" s="60"/>
      <c r="AG9" s="3"/>
      <c r="AH9" s="53" t="s">
        <v>19</v>
      </c>
      <c r="AI9" s="36"/>
      <c r="AJ9" s="37"/>
      <c r="AK9" s="54" t="str">
        <f>IF($E$9&gt;0,$E$9,"")</f>
        <v>52F/H2</v>
      </c>
      <c r="AL9" s="36"/>
      <c r="AM9" s="55"/>
      <c r="AN9" s="62"/>
      <c r="AO9" s="62"/>
      <c r="AP9" s="63" t="s">
        <v>20</v>
      </c>
      <c r="AQ9" s="335">
        <f>$K$9</f>
        <v>2500</v>
      </c>
      <c r="AR9" s="336"/>
      <c r="AS9" s="65"/>
      <c r="AT9" s="61"/>
      <c r="AU9" s="59" t="str">
        <f>IF($O$9&gt;0,$O$9,"")</f>
        <v>U9H-11002</v>
      </c>
      <c r="AV9" s="60"/>
      <c r="AW9" s="3"/>
      <c r="AX9" s="53" t="s">
        <v>19</v>
      </c>
      <c r="AY9" s="36"/>
      <c r="AZ9" s="37"/>
      <c r="BA9" s="54" t="str">
        <f>IF(E9&gt;0,E9,"")</f>
        <v>52F/H2</v>
      </c>
      <c r="BB9" s="36"/>
      <c r="BC9" s="55"/>
      <c r="BD9" s="62"/>
      <c r="BE9" s="62"/>
      <c r="BF9" s="63" t="s">
        <v>20</v>
      </c>
      <c r="BG9" s="335">
        <f>$K$9</f>
        <v>2500</v>
      </c>
      <c r="BH9" s="336"/>
      <c r="BI9" s="65"/>
      <c r="BJ9" s="61"/>
      <c r="BK9" s="59" t="str">
        <f>IF($O$9&gt;0,$O$9,"")</f>
        <v>U9H-11002</v>
      </c>
      <c r="BL9" s="60"/>
      <c r="BM9" s="3"/>
      <c r="BN9" s="53" t="s">
        <v>19</v>
      </c>
      <c r="BO9" s="36"/>
      <c r="BP9" s="37"/>
      <c r="BQ9" s="54" t="str">
        <f>IF(U9&gt;0,U9,"")</f>
        <v>52F/H2</v>
      </c>
      <c r="BR9" s="36"/>
      <c r="BS9" s="55"/>
      <c r="BT9" s="62"/>
      <c r="BU9" s="62"/>
      <c r="BV9" s="63" t="s">
        <v>20</v>
      </c>
      <c r="BW9" s="335">
        <f>$K$9</f>
        <v>2500</v>
      </c>
      <c r="BX9" s="336"/>
      <c r="BY9" s="65"/>
      <c r="BZ9" s="61"/>
      <c r="CA9" s="59" t="str">
        <f>IF($O$9&gt;0,$O$9,"")</f>
        <v>U9H-11002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5">
        <f>$K$10</f>
        <v>2000</v>
      </c>
      <c r="AB10" s="336"/>
      <c r="AC10" s="65"/>
      <c r="AD10" s="61"/>
      <c r="AE10" s="59" t="str">
        <f>IF($O$10&gt;0,$O$10,"")</f>
        <v>U9H-10002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5">
        <f>$K$10</f>
        <v>2000</v>
      </c>
      <c r="AR10" s="336"/>
      <c r="AS10" s="65"/>
      <c r="AT10" s="61"/>
      <c r="AU10" s="59" t="str">
        <f>IF($O$10&gt;0,$O$10,"")</f>
        <v>U9H-10002</v>
      </c>
      <c r="AV10" s="60"/>
      <c r="AW10" s="3"/>
      <c r="AX10" s="53" t="s">
        <v>22</v>
      </c>
      <c r="AY10" s="36"/>
      <c r="AZ10" s="37"/>
      <c r="BA10" s="54" t="str">
        <f>IF($U$10&gt;0,$U$10,"")</f>
        <v>52F/H2</v>
      </c>
      <c r="BB10" s="36"/>
      <c r="BC10" s="55"/>
      <c r="BD10" s="62"/>
      <c r="BE10" s="62"/>
      <c r="BF10" s="66" t="s">
        <v>23</v>
      </c>
      <c r="BG10" s="335">
        <f>$K$10</f>
        <v>2000</v>
      </c>
      <c r="BH10" s="336"/>
      <c r="BI10" s="65"/>
      <c r="BJ10" s="61"/>
      <c r="BK10" s="59" t="str">
        <f>IF($O$10&gt;0,$O$10,"")</f>
        <v>U9H-10002</v>
      </c>
      <c r="BL10" s="60"/>
      <c r="BM10" s="3"/>
      <c r="BN10" s="53" t="s">
        <v>22</v>
      </c>
      <c r="BO10" s="36"/>
      <c r="BP10" s="37"/>
      <c r="BQ10" s="54" t="str">
        <f>IF($AK$10&gt;0,$AK$10,"")</f>
        <v>52H2-B/C</v>
      </c>
      <c r="BR10" s="36"/>
      <c r="BS10" s="55"/>
      <c r="BT10" s="62"/>
      <c r="BU10" s="62"/>
      <c r="BV10" s="66" t="s">
        <v>23</v>
      </c>
      <c r="BW10" s="335">
        <f>$K$10</f>
        <v>2000</v>
      </c>
      <c r="BX10" s="336"/>
      <c r="BY10" s="65"/>
      <c r="BZ10" s="61"/>
      <c r="CA10" s="59" t="str">
        <f>IF($O$10&gt;0,$O$10,"")</f>
        <v>U9H-10002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2500</v>
      </c>
      <c r="F11" s="24"/>
      <c r="G11" s="72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2500</v>
      </c>
      <c r="V11" s="24"/>
      <c r="W11" s="72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2500</v>
      </c>
      <c r="AL11" s="24"/>
      <c r="AM11" s="72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2500</v>
      </c>
      <c r="BB11" s="24"/>
      <c r="BC11" s="72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2500</v>
      </c>
      <c r="BR11" s="24"/>
      <c r="BS11" s="72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>
        <v>1400</v>
      </c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h.2</f>
        <v>480</v>
      </c>
      <c r="M14" s="95" t="s">
        <v>38</v>
      </c>
      <c r="N14" s="97">
        <f>W-40</f>
        <v>2460</v>
      </c>
      <c r="O14" s="98"/>
      <c r="P14" s="99"/>
      <c r="R14" s="90" t="s">
        <v>33</v>
      </c>
      <c r="S14" s="100">
        <f>IF($C$14&gt;0,$C$14,"")</f>
        <v>1400</v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480</v>
      </c>
      <c r="AC14" s="95" t="s">
        <v>38</v>
      </c>
      <c r="AD14" s="102">
        <f>IF($N$14&gt;0,$N$14,"")</f>
        <v>2460</v>
      </c>
      <c r="AE14" s="98"/>
      <c r="AF14" s="99"/>
      <c r="AH14" s="90" t="s">
        <v>33</v>
      </c>
      <c r="AI14" s="100">
        <f>IF($C$14&gt;0,$C$14,"")</f>
        <v>1400</v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480</v>
      </c>
      <c r="AS14" s="95" t="s">
        <v>38</v>
      </c>
      <c r="AT14" s="102">
        <f>IF($N$14&gt;0,$N$14,"")</f>
        <v>2460</v>
      </c>
      <c r="AU14" s="98"/>
      <c r="AV14" s="99"/>
      <c r="AX14" s="90" t="s">
        <v>33</v>
      </c>
      <c r="AY14" s="100">
        <f>IF($C$14&gt;0,$C$14,"")</f>
        <v>1400</v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480</v>
      </c>
      <c r="BI14" s="95" t="s">
        <v>38</v>
      </c>
      <c r="BJ14" s="102">
        <f>IF($N$14&gt;0,$N$14,"")</f>
        <v>2460</v>
      </c>
      <c r="BK14" s="98"/>
      <c r="BL14" s="99" t="str">
        <f>IF($P$14&gt;0,$P$14,"")</f>
        <v/>
      </c>
      <c r="BN14" s="90" t="s">
        <v>33</v>
      </c>
      <c r="BO14" s="100">
        <f>IF($C$14&gt;0,$C$14,"")</f>
        <v>1400</v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480</v>
      </c>
      <c r="BY14" s="95" t="s">
        <v>38</v>
      </c>
      <c r="BZ14" s="102">
        <f>IF($N$14&gt;0,$N$14,"")</f>
        <v>2460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>
        <f>H-h.1-120</f>
        <v>480</v>
      </c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>
        <f>IF($C$15&gt;0,$C$15,"")</f>
        <v>480</v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>
        <f>IF($C$15&gt;0,$C$15,"")</f>
        <v>480</v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>
        <f>IF($C$15&gt;0,$C$15,"")</f>
        <v>480</v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>
        <f>IF($C$15&gt;0,$C$15,"")</f>
        <v>480</v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800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800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800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800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800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32" si="0">IF(U22&gt;"","-","")</f>
        <v>-</v>
      </c>
      <c r="W22" s="201">
        <v>1</v>
      </c>
      <c r="X22" s="170">
        <f>W-21</f>
        <v>2479</v>
      </c>
      <c r="Y22" s="171">
        <v>1</v>
      </c>
      <c r="Z22" s="172">
        <f t="shared" ref="Z22:Z32" si="1">IF(Y22&lt;0.1,"",Q*Y22)</f>
        <v>1</v>
      </c>
      <c r="AA22" s="202"/>
      <c r="AB22" s="174"/>
      <c r="AC22" s="175"/>
      <c r="AD22" s="176"/>
      <c r="AE22" s="177">
        <f t="shared" ref="AE22:AE32" si="2">IF(U22&gt;"",VLOOKUP(U22,MATERIAL_WEIGHT,2,FALSE),"")</f>
        <v>0.72599999999999998</v>
      </c>
      <c r="AF22" s="178">
        <f>IF(U22&gt;"",(AE22*X22*Z22)/1000,"")</f>
        <v>1.7997539999999999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(WS.1/2)-60</f>
        <v>1170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0.30186000000000002</v>
      </c>
      <c r="AW22" s="4"/>
      <c r="AX22" s="198" t="s">
        <v>184</v>
      </c>
      <c r="AY22" s="199"/>
      <c r="AZ22" s="200"/>
      <c r="BA22" s="204" t="s">
        <v>84</v>
      </c>
      <c r="BB22" s="168"/>
      <c r="BC22" s="180"/>
      <c r="BD22" s="181" t="s">
        <v>192</v>
      </c>
      <c r="BE22" s="171">
        <f>((W-21)+(h.1-36))*2/1000</f>
        <v>7.6859999999999999</v>
      </c>
      <c r="BF22" s="172">
        <f t="shared" ref="BF22:BF60" si="7">IF(BE22="","",Q*BE22)</f>
        <v>7.6859999999999999</v>
      </c>
      <c r="BG22" s="183" t="s">
        <v>85</v>
      </c>
      <c r="BH22" s="184" t="s">
        <v>7</v>
      </c>
      <c r="BI22" s="185"/>
      <c r="BJ22" s="186"/>
      <c r="BK22" s="205"/>
      <c r="BL22" s="188" t="s">
        <v>7</v>
      </c>
      <c r="BM22" s="4"/>
      <c r="BN22" s="198" t="s">
        <v>195</v>
      </c>
      <c r="BO22" s="199"/>
      <c r="BP22" s="200"/>
      <c r="BQ22" s="204" t="s">
        <v>86</v>
      </c>
      <c r="BR22" s="168"/>
      <c r="BS22" s="180"/>
      <c r="BT22" s="181" t="s">
        <v>193</v>
      </c>
      <c r="BU22" s="171">
        <v>1</v>
      </c>
      <c r="BV22" s="172">
        <f t="shared" ref="BV22:BV59" si="8">IF(BU22="","",Q*BU22)</f>
        <v>1</v>
      </c>
      <c r="BW22" s="183" t="s">
        <v>7</v>
      </c>
      <c r="BX22" s="184" t="s">
        <v>87</v>
      </c>
      <c r="BY22" s="185"/>
      <c r="BZ22" s="186"/>
      <c r="CA22" s="205"/>
      <c r="CB22" s="188" t="s">
        <v>7</v>
      </c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132</v>
      </c>
      <c r="S23" s="199"/>
      <c r="T23" s="200"/>
      <c r="U23" s="167" t="s">
        <v>133</v>
      </c>
      <c r="V23" s="168" t="str">
        <f t="shared" si="0"/>
        <v>-</v>
      </c>
      <c r="W23" s="201">
        <v>0</v>
      </c>
      <c r="X23" s="207">
        <f>W-40</f>
        <v>2460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0.34194000000000008</v>
      </c>
      <c r="AG23" s="4"/>
      <c r="AH23" s="198" t="s">
        <v>90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(WS.1/2)-60</f>
        <v>1170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0.30186000000000002</v>
      </c>
      <c r="AW23" s="4"/>
      <c r="AX23" s="198" t="s">
        <v>185</v>
      </c>
      <c r="AY23" s="199"/>
      <c r="AZ23" s="200"/>
      <c r="BA23" s="167" t="s">
        <v>134</v>
      </c>
      <c r="BB23" s="168"/>
      <c r="BC23" s="180"/>
      <c r="BD23" s="181" t="s">
        <v>193</v>
      </c>
      <c r="BE23" s="171">
        <f>IF(W&lt;=821,2,IF(W&lt;=1921,4,IF(W&gt;=1921,6,0)))+IF(h.1&lt;=760,4,IF(h.1&lt;=1260,6,IF(h.1&lt;=1760,8,IF(h.1&gt;=1760,10,0))))+IF(h.2&lt;=820,4,IF(h.2&lt;=1420,6,IF(h.2&gt;=1420,10,0)))</f>
        <v>18</v>
      </c>
      <c r="BF23" s="172">
        <f t="shared" si="7"/>
        <v>18</v>
      </c>
      <c r="BG23" s="183" t="s">
        <v>7</v>
      </c>
      <c r="BH23" s="184" t="s">
        <v>7</v>
      </c>
      <c r="BI23" s="185"/>
      <c r="BJ23" s="186"/>
      <c r="BK23" s="205"/>
      <c r="BL23" s="188" t="s">
        <v>121</v>
      </c>
      <c r="BM23" s="4"/>
      <c r="BN23" s="198" t="s">
        <v>196</v>
      </c>
      <c r="BO23" s="199"/>
      <c r="BP23" s="200"/>
      <c r="BQ23" s="167" t="s">
        <v>92</v>
      </c>
      <c r="BR23" s="168"/>
      <c r="BS23" s="180"/>
      <c r="BT23" s="181" t="s">
        <v>194</v>
      </c>
      <c r="BU23" s="171">
        <v>1</v>
      </c>
      <c r="BV23" s="172">
        <f t="shared" si="8"/>
        <v>1</v>
      </c>
      <c r="BW23" s="183" t="s">
        <v>7</v>
      </c>
      <c r="BX23" s="184" t="s">
        <v>87</v>
      </c>
      <c r="BY23" s="185"/>
      <c r="BZ23" s="186"/>
      <c r="CA23" s="205"/>
      <c r="CB23" s="188" t="s">
        <v>7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132</v>
      </c>
      <c r="S24" s="199"/>
      <c r="T24" s="200"/>
      <c r="U24" s="167" t="s">
        <v>133</v>
      </c>
      <c r="V24" s="168" t="str">
        <f t="shared" si="0"/>
        <v>-</v>
      </c>
      <c r="W24" s="201">
        <v>0</v>
      </c>
      <c r="X24" s="207">
        <f>h.1-36</f>
        <v>1364</v>
      </c>
      <c r="Y24" s="171">
        <v>2</v>
      </c>
      <c r="Z24" s="172">
        <f t="shared" si="1"/>
        <v>2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32" si="9">IF(U24&gt;"",(AE24*X24*Z24)/1000,"")</f>
        <v>0.37919200000000003</v>
      </c>
      <c r="AG24" s="4"/>
      <c r="AH24" s="198" t="s">
        <v>95</v>
      </c>
      <c r="AI24" s="199"/>
      <c r="AJ24" s="203"/>
      <c r="AK24" s="167" t="s">
        <v>96</v>
      </c>
      <c r="AL24" s="168" t="str">
        <f t="shared" si="3"/>
        <v>-</v>
      </c>
      <c r="AM24" s="201">
        <v>0</v>
      </c>
      <c r="AN24" s="207">
        <f>(WS.1/2)-60</f>
        <v>1170</v>
      </c>
      <c r="AO24" s="171">
        <v>2</v>
      </c>
      <c r="AP24" s="172">
        <f t="shared" si="4"/>
        <v>2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0.9547199999999999</v>
      </c>
      <c r="AW24" s="4"/>
      <c r="AX24" s="198" t="s">
        <v>184</v>
      </c>
      <c r="AY24" s="199"/>
      <c r="AZ24" s="200"/>
      <c r="BA24" s="167" t="str">
        <f>IF(GTH=5,"9K-20523",IF(GTH=6,"2K-22973",IF(GTH=8,"2K-22975","")))</f>
        <v>9K-20523</v>
      </c>
      <c r="BB24" s="168"/>
      <c r="BC24" s="180"/>
      <c r="BD24" s="181" t="s">
        <v>192</v>
      </c>
      <c r="BE24" s="171">
        <f>((2*W)+(2*h.1)-68)/1000</f>
        <v>7.7320000000000002</v>
      </c>
      <c r="BF24" s="172">
        <f t="shared" si="7"/>
        <v>7.7320000000000002</v>
      </c>
      <c r="BG24" s="183" t="s">
        <v>85</v>
      </c>
      <c r="BH24" s="184" t="s">
        <v>7</v>
      </c>
      <c r="BI24" s="185"/>
      <c r="BJ24" s="186"/>
      <c r="BK24" s="187"/>
      <c r="BL24" s="188" t="s">
        <v>121</v>
      </c>
      <c r="BM24" s="4"/>
      <c r="BN24" s="198" t="s">
        <v>197</v>
      </c>
      <c r="BO24" s="199"/>
      <c r="BP24" s="200"/>
      <c r="BQ24" s="167" t="s">
        <v>98</v>
      </c>
      <c r="BR24" s="168"/>
      <c r="BS24" s="180"/>
      <c r="BT24" s="181" t="s">
        <v>194</v>
      </c>
      <c r="BU24" s="171">
        <v>1</v>
      </c>
      <c r="BV24" s="172">
        <f t="shared" si="8"/>
        <v>1</v>
      </c>
      <c r="BW24" s="183" t="s">
        <v>7</v>
      </c>
      <c r="BX24" s="184" t="s">
        <v>87</v>
      </c>
      <c r="BY24" s="185"/>
      <c r="BZ24" s="186"/>
      <c r="CA24" s="187"/>
      <c r="CB24" s="188" t="s">
        <v>7</v>
      </c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88</v>
      </c>
      <c r="S25" s="199"/>
      <c r="T25" s="200"/>
      <c r="U25" s="167" t="s">
        <v>89</v>
      </c>
      <c r="V25" s="168" t="str">
        <f t="shared" si="0"/>
        <v>-</v>
      </c>
      <c r="W25" s="201">
        <v>1</v>
      </c>
      <c r="X25" s="170">
        <f>W-21</f>
        <v>2479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1.4155089999999997</v>
      </c>
      <c r="AG25" s="4"/>
      <c r="AH25" s="198" t="s">
        <v>101</v>
      </c>
      <c r="AI25" s="199"/>
      <c r="AJ25" s="203"/>
      <c r="AK25" s="167" t="s">
        <v>102</v>
      </c>
      <c r="AL25" s="168" t="str">
        <f t="shared" si="3"/>
        <v>-</v>
      </c>
      <c r="AM25" s="201">
        <v>1</v>
      </c>
      <c r="AN25" s="207">
        <f>HS.1+10</f>
        <v>490</v>
      </c>
      <c r="AO25" s="171">
        <v>2</v>
      </c>
      <c r="AP25" s="172">
        <f t="shared" si="4"/>
        <v>2</v>
      </c>
      <c r="AQ25" s="209"/>
      <c r="AR25" s="174"/>
      <c r="AS25" s="175"/>
      <c r="AT25" s="176"/>
      <c r="AU25" s="177">
        <f t="shared" si="5"/>
        <v>0.51300000000000001</v>
      </c>
      <c r="AV25" s="178">
        <f t="shared" si="6"/>
        <v>0.50273999999999996</v>
      </c>
      <c r="AW25" s="4"/>
      <c r="AX25" s="198" t="s">
        <v>186</v>
      </c>
      <c r="AY25" s="199"/>
      <c r="AZ25" s="200"/>
      <c r="BA25" s="167" t="s">
        <v>91</v>
      </c>
      <c r="BB25" s="168"/>
      <c r="BC25" s="180"/>
      <c r="BD25" s="181" t="s">
        <v>192</v>
      </c>
      <c r="BE25" s="171">
        <v>1</v>
      </c>
      <c r="BF25" s="172">
        <f t="shared" si="7"/>
        <v>1</v>
      </c>
      <c r="BG25" s="183" t="s">
        <v>7</v>
      </c>
      <c r="BH25" s="184" t="s">
        <v>7</v>
      </c>
      <c r="BI25" s="185"/>
      <c r="BJ25" s="186"/>
      <c r="BK25" s="187"/>
      <c r="BL25" s="188" t="s">
        <v>7</v>
      </c>
      <c r="BM25" s="4"/>
      <c r="BN25" s="198" t="s">
        <v>198</v>
      </c>
      <c r="BO25" s="199"/>
      <c r="BP25" s="200"/>
      <c r="BQ25" s="167" t="s">
        <v>104</v>
      </c>
      <c r="BR25" s="168"/>
      <c r="BS25" s="180"/>
      <c r="BT25" s="181" t="s">
        <v>193</v>
      </c>
      <c r="BU25" s="171">
        <v>2</v>
      </c>
      <c r="BV25" s="172">
        <f t="shared" si="8"/>
        <v>2</v>
      </c>
      <c r="BW25" s="183" t="s">
        <v>7</v>
      </c>
      <c r="BX25" s="184" t="s">
        <v>87</v>
      </c>
      <c r="BY25" s="185"/>
      <c r="BZ25" s="186"/>
      <c r="CA25" s="187"/>
      <c r="CB25" s="188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93</v>
      </c>
      <c r="S26" s="199"/>
      <c r="T26" s="200"/>
      <c r="U26" s="167" t="s">
        <v>94</v>
      </c>
      <c r="V26" s="168" t="str">
        <f t="shared" si="0"/>
        <v>-</v>
      </c>
      <c r="W26" s="201">
        <v>1</v>
      </c>
      <c r="X26" s="170">
        <f>W-21</f>
        <v>2479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1.165</v>
      </c>
      <c r="AF26" s="178">
        <f t="shared" si="9"/>
        <v>2.8880350000000004</v>
      </c>
      <c r="AG26" s="4"/>
      <c r="AH26" s="198" t="s">
        <v>106</v>
      </c>
      <c r="AI26" s="199"/>
      <c r="AJ26" s="203"/>
      <c r="AK26" s="167" t="s">
        <v>107</v>
      </c>
      <c r="AL26" s="168" t="str">
        <f t="shared" si="3"/>
        <v>-</v>
      </c>
      <c r="AM26" s="201">
        <v>20</v>
      </c>
      <c r="AN26" s="170">
        <f>HS.1+10</f>
        <v>490</v>
      </c>
      <c r="AO26" s="171">
        <v>1</v>
      </c>
      <c r="AP26" s="172">
        <f t="shared" si="4"/>
        <v>1</v>
      </c>
      <c r="AQ26" s="209"/>
      <c r="AR26" s="174" t="str">
        <f>IF($E$9="52F/H2",(CONCATENATE("as+5 = ",(C.-h.1)-85+5)),IF($E$9="52F/H2/F",(CONCATENATE("as+5 = ",(C.-h.1)-85+5)),IF($E$9="52H2/F",(CONCATENATE("as+5 = ",(C.)-45+5)),IF($E$9="52H2",(CONCATENATE("as+5 = ",(C.)-45+5))))))</f>
        <v>as+5 = -680</v>
      </c>
      <c r="AS26" s="175"/>
      <c r="AT26" s="211"/>
      <c r="AU26" s="177">
        <f t="shared" si="5"/>
        <v>0.42399999999999999</v>
      </c>
      <c r="AV26" s="178">
        <f t="shared" si="6"/>
        <v>0.20776</v>
      </c>
      <c r="AW26" s="4"/>
      <c r="AX26" s="198" t="s">
        <v>186</v>
      </c>
      <c r="AY26" s="199"/>
      <c r="AZ26" s="200"/>
      <c r="BA26" s="167" t="s">
        <v>97</v>
      </c>
      <c r="BB26" s="168"/>
      <c r="BC26" s="180"/>
      <c r="BD26" s="181" t="s">
        <v>192</v>
      </c>
      <c r="BE26" s="171">
        <v>1</v>
      </c>
      <c r="BF26" s="172">
        <f t="shared" si="7"/>
        <v>1</v>
      </c>
      <c r="BG26" s="183" t="s">
        <v>7</v>
      </c>
      <c r="BH26" s="184" t="s">
        <v>7</v>
      </c>
      <c r="BI26" s="185"/>
      <c r="BJ26" s="186"/>
      <c r="BK26" s="187"/>
      <c r="BL26" s="188" t="s">
        <v>7</v>
      </c>
      <c r="BM26" s="4"/>
      <c r="BN26" s="198" t="s">
        <v>199</v>
      </c>
      <c r="BO26" s="199"/>
      <c r="BP26" s="200"/>
      <c r="BQ26" s="167" t="s">
        <v>109</v>
      </c>
      <c r="BR26" s="168"/>
      <c r="BS26" s="180"/>
      <c r="BT26" s="181" t="s">
        <v>194</v>
      </c>
      <c r="BU26" s="171">
        <v>4</v>
      </c>
      <c r="BV26" s="172">
        <f t="shared" si="8"/>
        <v>4</v>
      </c>
      <c r="BW26" s="183" t="s">
        <v>7</v>
      </c>
      <c r="BX26" s="184" t="s">
        <v>110</v>
      </c>
      <c r="BY26" s="185"/>
      <c r="BZ26" s="186"/>
      <c r="CA26" s="187"/>
      <c r="CB26" s="188" t="s">
        <v>7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99</v>
      </c>
      <c r="S27" s="199"/>
      <c r="T27" s="200"/>
      <c r="U27" s="167" t="s">
        <v>100</v>
      </c>
      <c r="V27" s="168" t="str">
        <f t="shared" si="0"/>
        <v>-</v>
      </c>
      <c r="W27" s="201">
        <v>6</v>
      </c>
      <c r="X27" s="170">
        <f>H</f>
        <v>2000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0.46300000000000002</v>
      </c>
      <c r="AF27" s="178">
        <f t="shared" si="9"/>
        <v>0.92600000000000005</v>
      </c>
      <c r="AG27" s="4"/>
      <c r="AH27" s="198" t="s">
        <v>113</v>
      </c>
      <c r="AI27" s="199"/>
      <c r="AJ27" s="203"/>
      <c r="AK27" s="167" t="s">
        <v>114</v>
      </c>
      <c r="AL27" s="168" t="str">
        <f t="shared" si="3"/>
        <v>-</v>
      </c>
      <c r="AM27" s="201">
        <v>2</v>
      </c>
      <c r="AN27" s="170">
        <f>HS.1+10</f>
        <v>490</v>
      </c>
      <c r="AO27" s="171">
        <v>1</v>
      </c>
      <c r="AP27" s="172">
        <f t="shared" si="4"/>
        <v>1</v>
      </c>
      <c r="AQ27" s="209"/>
      <c r="AR27" s="174" t="str">
        <f>IF($E$9="52F/H2",(CONCATENATE("as+5 = ",(C.-h.1)-85+5)),IF($E$9="52F/H2/F",(CONCATENATE("as+5 = ",(C.-h.1)-85+5)),IF($E$9="52H2/F",(CONCATENATE("as+5 = ",(C.)-45+5)),IF($E$9="52H2",(CONCATENATE("as+5 = ",(C.)-45+5))))))</f>
        <v>as+5 = -680</v>
      </c>
      <c r="AS27" s="175"/>
      <c r="AT27" s="211"/>
      <c r="AU27" s="177">
        <f t="shared" si="5"/>
        <v>0.86399999999999999</v>
      </c>
      <c r="AV27" s="178">
        <f t="shared" si="6"/>
        <v>0.42336000000000001</v>
      </c>
      <c r="AW27" s="4"/>
      <c r="AX27" s="198" t="s">
        <v>186</v>
      </c>
      <c r="AY27" s="199"/>
      <c r="AZ27" s="200"/>
      <c r="BA27" s="167" t="s">
        <v>103</v>
      </c>
      <c r="BB27" s="168"/>
      <c r="BC27" s="180"/>
      <c r="BD27" s="181" t="s">
        <v>192</v>
      </c>
      <c r="BE27" s="171">
        <v>1</v>
      </c>
      <c r="BF27" s="172">
        <f t="shared" si="7"/>
        <v>1</v>
      </c>
      <c r="BG27" s="212" t="s">
        <v>7</v>
      </c>
      <c r="BH27" s="184" t="s">
        <v>7</v>
      </c>
      <c r="BI27" s="185"/>
      <c r="BJ27" s="186"/>
      <c r="BK27" s="187"/>
      <c r="BL27" s="188" t="s">
        <v>7</v>
      </c>
      <c r="BM27" s="4"/>
      <c r="BN27" s="198" t="s">
        <v>200</v>
      </c>
      <c r="BO27" s="199"/>
      <c r="BP27" s="200"/>
      <c r="BQ27" s="167" t="s">
        <v>115</v>
      </c>
      <c r="BR27" s="168"/>
      <c r="BS27" s="180"/>
      <c r="BT27" s="181" t="s">
        <v>206</v>
      </c>
      <c r="BU27" s="171">
        <v>4</v>
      </c>
      <c r="BV27" s="172">
        <f t="shared" si="8"/>
        <v>4</v>
      </c>
      <c r="BW27" s="212" t="s">
        <v>7</v>
      </c>
      <c r="BX27" s="184" t="s">
        <v>116</v>
      </c>
      <c r="BY27" s="185"/>
      <c r="BZ27" s="186"/>
      <c r="CA27" s="187"/>
      <c r="CB27" s="188" t="s">
        <v>7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105</v>
      </c>
      <c r="S28" s="214"/>
      <c r="T28" s="215"/>
      <c r="U28" s="167" t="s">
        <v>100</v>
      </c>
      <c r="V28" s="168" t="str">
        <f t="shared" si="0"/>
        <v>-</v>
      </c>
      <c r="W28" s="201">
        <v>7</v>
      </c>
      <c r="X28" s="170">
        <f>H</f>
        <v>2000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0.46300000000000002</v>
      </c>
      <c r="AF28" s="178">
        <f t="shared" si="9"/>
        <v>0.92600000000000005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187</v>
      </c>
      <c r="AY28" s="199"/>
      <c r="AZ28" s="200"/>
      <c r="BA28" s="167" t="s">
        <v>108</v>
      </c>
      <c r="BB28" s="168"/>
      <c r="BC28" s="180"/>
      <c r="BD28" s="181" t="s">
        <v>192</v>
      </c>
      <c r="BE28" s="171">
        <v>2</v>
      </c>
      <c r="BF28" s="172">
        <f t="shared" si="7"/>
        <v>2</v>
      </c>
      <c r="BG28" s="183" t="s">
        <v>7</v>
      </c>
      <c r="BH28" s="184" t="s">
        <v>7</v>
      </c>
      <c r="BI28" s="185"/>
      <c r="BJ28" s="186"/>
      <c r="BK28" s="187"/>
      <c r="BL28" s="188" t="s">
        <v>7</v>
      </c>
      <c r="BM28" s="4"/>
      <c r="BN28" s="198" t="s">
        <v>200</v>
      </c>
      <c r="BO28" s="199"/>
      <c r="BP28" s="200"/>
      <c r="BQ28" s="167" t="s">
        <v>122</v>
      </c>
      <c r="BR28" s="168"/>
      <c r="BS28" s="180"/>
      <c r="BT28" s="181" t="s">
        <v>206</v>
      </c>
      <c r="BU28" s="171">
        <v>4</v>
      </c>
      <c r="BV28" s="172">
        <f t="shared" si="8"/>
        <v>4</v>
      </c>
      <c r="BW28" s="183" t="s">
        <v>7</v>
      </c>
      <c r="BX28" s="184" t="s">
        <v>116</v>
      </c>
      <c r="BY28" s="185"/>
      <c r="BZ28" s="186"/>
      <c r="CA28" s="187"/>
      <c r="CB28" s="188" t="s">
        <v>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111</v>
      </c>
      <c r="S29" s="214"/>
      <c r="T29" s="215"/>
      <c r="U29" s="217" t="s">
        <v>112</v>
      </c>
      <c r="V29" s="168" t="str">
        <f t="shared" si="0"/>
        <v>-</v>
      </c>
      <c r="W29" s="218">
        <v>1</v>
      </c>
      <c r="X29" s="170">
        <f>W-21</f>
        <v>2479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0.219</v>
      </c>
      <c r="AF29" s="178">
        <f t="shared" si="9"/>
        <v>0.54290099999999997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188</v>
      </c>
      <c r="AY29" s="199"/>
      <c r="AZ29" s="200"/>
      <c r="BA29" s="167" t="s">
        <v>191</v>
      </c>
      <c r="BB29" s="168"/>
      <c r="BC29" s="180"/>
      <c r="BD29" s="181" t="s">
        <v>194</v>
      </c>
      <c r="BE29" s="171">
        <v>1</v>
      </c>
      <c r="BF29" s="172">
        <f t="shared" si="7"/>
        <v>1</v>
      </c>
      <c r="BG29" s="183" t="s">
        <v>7</v>
      </c>
      <c r="BH29" s="184" t="s">
        <v>7</v>
      </c>
      <c r="BI29" s="185"/>
      <c r="BJ29" s="186"/>
      <c r="BK29" s="187"/>
      <c r="BL29" s="188" t="s">
        <v>7</v>
      </c>
      <c r="BM29" s="4"/>
      <c r="BN29" s="198" t="s">
        <v>201</v>
      </c>
      <c r="BO29" s="199"/>
      <c r="BP29" s="200"/>
      <c r="BQ29" s="167" t="s">
        <v>126</v>
      </c>
      <c r="BR29" s="168"/>
      <c r="BS29" s="180"/>
      <c r="BT29" s="181" t="s">
        <v>206</v>
      </c>
      <c r="BU29" s="171">
        <v>8</v>
      </c>
      <c r="BV29" s="172">
        <f t="shared" si="8"/>
        <v>8</v>
      </c>
      <c r="BW29" s="183" t="s">
        <v>7</v>
      </c>
      <c r="BX29" s="184" t="s">
        <v>127</v>
      </c>
      <c r="BY29" s="185"/>
      <c r="BZ29" s="186"/>
      <c r="CA29" s="187"/>
      <c r="CB29" s="188" t="s">
        <v>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117</v>
      </c>
      <c r="S30" s="199"/>
      <c r="T30" s="200"/>
      <c r="U30" s="167" t="s">
        <v>118</v>
      </c>
      <c r="V30" s="168" t="str">
        <f t="shared" si="0"/>
        <v>-</v>
      </c>
      <c r="W30" s="169">
        <v>1</v>
      </c>
      <c r="X30" s="170">
        <f>W-21</f>
        <v>2479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0.31900000000000001</v>
      </c>
      <c r="AF30" s="178">
        <f t="shared" si="9"/>
        <v>0.79080100000000009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189</v>
      </c>
      <c r="AY30" s="199"/>
      <c r="AZ30" s="200"/>
      <c r="BA30" s="167" t="s">
        <v>119</v>
      </c>
      <c r="BB30" s="168"/>
      <c r="BC30" s="180"/>
      <c r="BD30" s="181" t="s">
        <v>194</v>
      </c>
      <c r="BE30" s="171">
        <v>14</v>
      </c>
      <c r="BF30" s="172">
        <f t="shared" si="7"/>
        <v>14</v>
      </c>
      <c r="BG30" s="183" t="s">
        <v>7</v>
      </c>
      <c r="BH30" s="184" t="s">
        <v>120</v>
      </c>
      <c r="BI30" s="185"/>
      <c r="BJ30" s="186"/>
      <c r="BK30" s="187"/>
      <c r="BL30" s="188" t="s">
        <v>121</v>
      </c>
      <c r="BM30" s="4"/>
      <c r="BN30" s="198" t="s">
        <v>202</v>
      </c>
      <c r="BO30" s="199"/>
      <c r="BP30" s="200"/>
      <c r="BQ30" s="167" t="s">
        <v>130</v>
      </c>
      <c r="BR30" s="168"/>
      <c r="BS30" s="180"/>
      <c r="BT30" s="181" t="s">
        <v>193</v>
      </c>
      <c r="BU30" s="171">
        <f>IF(h.2&lt;=920,2,IF(h.2&lt;=2120,4,IF(h.2&gt;2120,6,"")))</f>
        <v>2</v>
      </c>
      <c r="BV30" s="172">
        <f t="shared" si="8"/>
        <v>2</v>
      </c>
      <c r="BW30" s="183" t="s">
        <v>85</v>
      </c>
      <c r="BX30" s="184" t="s">
        <v>131</v>
      </c>
      <c r="BY30" s="185"/>
      <c r="BZ30" s="186"/>
      <c r="CA30" s="187"/>
      <c r="CB30" s="188" t="s">
        <v>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123</v>
      </c>
      <c r="S31" s="199"/>
      <c r="T31" s="200"/>
      <c r="U31" s="167" t="s">
        <v>124</v>
      </c>
      <c r="V31" s="168" t="str">
        <f t="shared" si="0"/>
        <v>-</v>
      </c>
      <c r="W31" s="222">
        <v>1</v>
      </c>
      <c r="X31" s="170">
        <f>h.1</f>
        <v>1400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0.32</v>
      </c>
      <c r="AF31" s="178">
        <f t="shared" si="9"/>
        <v>0.44800000000000001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189</v>
      </c>
      <c r="AY31" s="199"/>
      <c r="AZ31" s="200"/>
      <c r="BA31" s="167" t="s">
        <v>125</v>
      </c>
      <c r="BB31" s="168"/>
      <c r="BC31" s="180"/>
      <c r="BD31" s="181" t="s">
        <v>194</v>
      </c>
      <c r="BE31" s="171">
        <f>IF(h.1&lt;=760,4,IF(h.1&lt;=1260,6,IF(h.1&lt;=1760,8,IF(h.1&gt;1760,10,0))))</f>
        <v>8</v>
      </c>
      <c r="BF31" s="172">
        <f t="shared" si="7"/>
        <v>8</v>
      </c>
      <c r="BG31" s="183" t="s">
        <v>7</v>
      </c>
      <c r="BH31" s="184" t="s">
        <v>120</v>
      </c>
      <c r="BI31" s="185"/>
      <c r="BJ31" s="186"/>
      <c r="BK31" s="187"/>
      <c r="BL31" s="188" t="s">
        <v>7</v>
      </c>
      <c r="BM31" s="4"/>
      <c r="BN31" s="198" t="s">
        <v>203</v>
      </c>
      <c r="BO31" s="199"/>
      <c r="BP31" s="200"/>
      <c r="BQ31" s="167" t="s">
        <v>135</v>
      </c>
      <c r="BR31" s="168"/>
      <c r="BS31" s="180"/>
      <c r="BT31" s="181" t="s">
        <v>192</v>
      </c>
      <c r="BU31" s="171">
        <f>(8*((WS.1/2)-60))/1000</f>
        <v>9.36</v>
      </c>
      <c r="BV31" s="172">
        <f t="shared" si="8"/>
        <v>9.36</v>
      </c>
      <c r="BW31" s="183" t="s">
        <v>85</v>
      </c>
      <c r="BX31" s="184" t="s">
        <v>136</v>
      </c>
      <c r="BY31" s="185"/>
      <c r="BZ31" s="186"/>
      <c r="CA31" s="187"/>
      <c r="CB31" s="188" t="s">
        <v>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128</v>
      </c>
      <c r="S32" s="199"/>
      <c r="T32" s="200"/>
      <c r="U32" s="167" t="s">
        <v>124</v>
      </c>
      <c r="V32" s="168" t="str">
        <f t="shared" si="0"/>
        <v>-</v>
      </c>
      <c r="W32" s="169">
        <v>2</v>
      </c>
      <c r="X32" s="170">
        <f>h.1</f>
        <v>1400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0.32</v>
      </c>
      <c r="AF32" s="178">
        <f t="shared" si="9"/>
        <v>0.44800000000000001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190</v>
      </c>
      <c r="AY32" s="199"/>
      <c r="AZ32" s="200"/>
      <c r="BA32" s="167" t="s">
        <v>129</v>
      </c>
      <c r="BB32" s="168"/>
      <c r="BC32" s="180"/>
      <c r="BD32" s="181" t="s">
        <v>163</v>
      </c>
      <c r="BE32" s="171">
        <v>1</v>
      </c>
      <c r="BF32" s="172">
        <f t="shared" si="7"/>
        <v>1</v>
      </c>
      <c r="BG32" s="183" t="s">
        <v>7</v>
      </c>
      <c r="BH32" s="184" t="s">
        <v>7</v>
      </c>
      <c r="BI32" s="185"/>
      <c r="BJ32" s="186"/>
      <c r="BK32" s="187"/>
      <c r="BL32" s="188" t="s">
        <v>121</v>
      </c>
      <c r="BM32" s="4"/>
      <c r="BN32" s="198" t="s">
        <v>203</v>
      </c>
      <c r="BO32" s="199"/>
      <c r="BP32" s="200"/>
      <c r="BQ32" s="167" t="s">
        <v>137</v>
      </c>
      <c r="BR32" s="168"/>
      <c r="BS32" s="180"/>
      <c r="BT32" s="181" t="s">
        <v>192</v>
      </c>
      <c r="BU32" s="171">
        <f>HS.1*2/1000</f>
        <v>0.96</v>
      </c>
      <c r="BV32" s="172">
        <f t="shared" si="8"/>
        <v>0.96</v>
      </c>
      <c r="BW32" s="183" t="s">
        <v>85</v>
      </c>
      <c r="BX32" s="184" t="s">
        <v>116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ref="V22:V47" si="10">IF(U33&gt;"","-","")</f>
        <v/>
      </c>
      <c r="W33" s="169"/>
      <c r="X33" s="207"/>
      <c r="Y33" s="171"/>
      <c r="Z33" s="172" t="str">
        <f t="shared" ref="Z22:Z47" si="11">IF(Y33&lt;0.1,"",Q*Y33)</f>
        <v/>
      </c>
      <c r="AA33" s="220"/>
      <c r="AB33" s="174"/>
      <c r="AC33" s="175"/>
      <c r="AD33" s="211"/>
      <c r="AE33" s="177" t="str">
        <f t="shared" ref="AE22:AE47" si="12">IF(U33&gt;"",VLOOKUP(U33,MATERIAL_WEIGHT,2,FALSE),"")</f>
        <v/>
      </c>
      <c r="AF33" s="178" t="str">
        <f t="shared" ref="AF24:AF47" si="13">IF(U33&gt;"",(AE33*X33*Z33)/1000,"")</f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ref="AX22:AX60" si="14">IF(BA33&gt;"",VLOOKUP(BA33,PART_NAMA,3,FALSE),"")</f>
        <v/>
      </c>
      <c r="AY33" s="199"/>
      <c r="AZ33" s="200"/>
      <c r="BA33" s="167"/>
      <c r="BB33" s="168"/>
      <c r="BC33" s="180"/>
      <c r="BD33" s="181" t="str">
        <f t="shared" ref="BD22:BD60" si="15">IF(BA33&gt;"",VLOOKUP(BA33&amp;$M$10,PART_MASTER,3,FALSE),"")</f>
        <v/>
      </c>
      <c r="BE33" s="171"/>
      <c r="BF33" s="172" t="str">
        <f t="shared" si="7"/>
        <v/>
      </c>
      <c r="BG33" s="212"/>
      <c r="BH33" s="184"/>
      <c r="BI33" s="185"/>
      <c r="BJ33" s="186"/>
      <c r="BK33" s="187"/>
      <c r="BL33" s="188"/>
      <c r="BM33" s="4"/>
      <c r="BN33" s="198" t="s">
        <v>203</v>
      </c>
      <c r="BO33" s="199"/>
      <c r="BP33" s="200"/>
      <c r="BQ33" s="167" t="s">
        <v>138</v>
      </c>
      <c r="BR33" s="168"/>
      <c r="BS33" s="180"/>
      <c r="BT33" s="181" t="s">
        <v>192</v>
      </c>
      <c r="BU33" s="171">
        <f>HS.1*2/1000</f>
        <v>0.96</v>
      </c>
      <c r="BV33" s="172">
        <f t="shared" si="8"/>
        <v>0.96</v>
      </c>
      <c r="BW33" s="212" t="s">
        <v>85</v>
      </c>
      <c r="BX33" s="184" t="s">
        <v>116</v>
      </c>
      <c r="BY33" s="185"/>
      <c r="BZ33" s="186"/>
      <c r="CA33" s="187"/>
      <c r="CB33" s="188" t="s">
        <v>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10"/>
        <v/>
      </c>
      <c r="W34" s="169"/>
      <c r="X34" s="170"/>
      <c r="Y34" s="171"/>
      <c r="Z34" s="172" t="str">
        <f t="shared" si="11"/>
        <v/>
      </c>
      <c r="AA34" s="220"/>
      <c r="AB34" s="174"/>
      <c r="AC34" s="175"/>
      <c r="AD34" s="211"/>
      <c r="AE34" s="177" t="str">
        <f t="shared" si="12"/>
        <v/>
      </c>
      <c r="AF34" s="178" t="str">
        <f t="shared" si="13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si="14"/>
        <v/>
      </c>
      <c r="AY34" s="199"/>
      <c r="AZ34" s="200"/>
      <c r="BA34" s="167"/>
      <c r="BB34" s="168"/>
      <c r="BC34" s="180"/>
      <c r="BD34" s="181" t="str">
        <f t="shared" si="15"/>
        <v/>
      </c>
      <c r="BE34" s="171"/>
      <c r="BF34" s="172" t="str">
        <f t="shared" si="7"/>
        <v/>
      </c>
      <c r="BG34" s="212"/>
      <c r="BH34" s="184"/>
      <c r="BI34" s="185"/>
      <c r="BJ34" s="186"/>
      <c r="BK34" s="187"/>
      <c r="BL34" s="188"/>
      <c r="BM34" s="4"/>
      <c r="BN34" s="198" t="s">
        <v>189</v>
      </c>
      <c r="BO34" s="199"/>
      <c r="BP34" s="200"/>
      <c r="BQ34" s="167" t="s">
        <v>141</v>
      </c>
      <c r="BR34" s="168"/>
      <c r="BS34" s="180"/>
      <c r="BT34" s="181" t="s">
        <v>194</v>
      </c>
      <c r="BU34" s="171">
        <v>2</v>
      </c>
      <c r="BV34" s="172">
        <f t="shared" si="8"/>
        <v>2</v>
      </c>
      <c r="BW34" s="212" t="s">
        <v>7</v>
      </c>
      <c r="BX34" s="184" t="s">
        <v>142</v>
      </c>
      <c r="BY34" s="185"/>
      <c r="BZ34" s="186"/>
      <c r="CA34" s="187"/>
      <c r="CB34" s="188" t="s">
        <v>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10"/>
        <v/>
      </c>
      <c r="W35" s="169"/>
      <c r="X35" s="170"/>
      <c r="Y35" s="171"/>
      <c r="Z35" s="172" t="str">
        <f t="shared" si="11"/>
        <v/>
      </c>
      <c r="AA35" s="220"/>
      <c r="AB35" s="174"/>
      <c r="AC35" s="175"/>
      <c r="AD35" s="211"/>
      <c r="AE35" s="177" t="str">
        <f t="shared" si="12"/>
        <v/>
      </c>
      <c r="AF35" s="178" t="str">
        <f t="shared" si="13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/>
      <c r="AY35" s="199"/>
      <c r="AZ35" s="200"/>
      <c r="BA35" s="204"/>
      <c r="BB35" s="168"/>
      <c r="BC35" s="180"/>
      <c r="BD35" s="181"/>
      <c r="BE35" s="171"/>
      <c r="BF35" s="172"/>
      <c r="BG35" s="183"/>
      <c r="BH35" s="184"/>
      <c r="BI35" s="185"/>
      <c r="BJ35" s="186"/>
      <c r="BK35" s="205"/>
      <c r="BL35" s="188"/>
      <c r="BM35" s="4"/>
      <c r="BN35" s="198" t="s">
        <v>189</v>
      </c>
      <c r="BO35" s="199"/>
      <c r="BP35" s="200"/>
      <c r="BQ35" s="167" t="s">
        <v>143</v>
      </c>
      <c r="BR35" s="168"/>
      <c r="BS35" s="180"/>
      <c r="BT35" s="181" t="s">
        <v>194</v>
      </c>
      <c r="BU35" s="171">
        <v>2</v>
      </c>
      <c r="BV35" s="172">
        <f t="shared" si="8"/>
        <v>2</v>
      </c>
      <c r="BW35" s="212" t="s">
        <v>7</v>
      </c>
      <c r="BX35" s="184" t="s">
        <v>144</v>
      </c>
      <c r="BY35" s="185"/>
      <c r="BZ35" s="186"/>
      <c r="CA35" s="187"/>
      <c r="CB35" s="188" t="s">
        <v>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10"/>
        <v/>
      </c>
      <c r="W36" s="169"/>
      <c r="X36" s="170"/>
      <c r="Y36" s="171"/>
      <c r="Z36" s="172" t="str">
        <f t="shared" si="11"/>
        <v/>
      </c>
      <c r="AA36" s="220"/>
      <c r="AB36" s="174"/>
      <c r="AC36" s="175"/>
      <c r="AD36" s="211"/>
      <c r="AE36" s="177" t="str">
        <f t="shared" si="12"/>
        <v/>
      </c>
      <c r="AF36" s="178" t="str">
        <f t="shared" si="13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/>
      <c r="AY36" s="199"/>
      <c r="AZ36" s="200"/>
      <c r="BA36" s="167"/>
      <c r="BB36" s="168"/>
      <c r="BC36" s="180"/>
      <c r="BD36" s="181"/>
      <c r="BE36" s="171"/>
      <c r="BF36" s="172"/>
      <c r="BG36" s="183"/>
      <c r="BH36" s="184"/>
      <c r="BI36" s="185"/>
      <c r="BJ36" s="186"/>
      <c r="BK36" s="205"/>
      <c r="BL36" s="188"/>
      <c r="BM36" s="4"/>
      <c r="BN36" s="198" t="s">
        <v>189</v>
      </c>
      <c r="BO36" s="199"/>
      <c r="BP36" s="200"/>
      <c r="BQ36" s="167" t="s">
        <v>145</v>
      </c>
      <c r="BR36" s="168"/>
      <c r="BS36" s="180"/>
      <c r="BT36" s="181" t="s">
        <v>194</v>
      </c>
      <c r="BU36" s="171">
        <v>8</v>
      </c>
      <c r="BV36" s="172">
        <f t="shared" si="8"/>
        <v>8</v>
      </c>
      <c r="BW36" s="212" t="s">
        <v>7</v>
      </c>
      <c r="BX36" s="184" t="s">
        <v>120</v>
      </c>
      <c r="BY36" s="185"/>
      <c r="BZ36" s="186"/>
      <c r="CA36" s="187"/>
      <c r="CB36" s="188" t="s">
        <v>121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10"/>
        <v/>
      </c>
      <c r="W37" s="169"/>
      <c r="X37" s="170"/>
      <c r="Y37" s="171"/>
      <c r="Z37" s="172" t="str">
        <f t="shared" si="11"/>
        <v/>
      </c>
      <c r="AA37" s="220"/>
      <c r="AB37" s="174"/>
      <c r="AC37" s="175"/>
      <c r="AD37" s="211"/>
      <c r="AE37" s="177" t="str">
        <f t="shared" si="12"/>
        <v/>
      </c>
      <c r="AF37" s="178" t="str">
        <f t="shared" si="13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167"/>
      <c r="BB37" s="168"/>
      <c r="BC37" s="180"/>
      <c r="BD37" s="181"/>
      <c r="BE37" s="171"/>
      <c r="BF37" s="172"/>
      <c r="BG37" s="183"/>
      <c r="BH37" s="184"/>
      <c r="BI37" s="185"/>
      <c r="BJ37" s="186"/>
      <c r="BK37" s="187"/>
      <c r="BL37" s="188"/>
      <c r="BM37" s="4"/>
      <c r="BN37" s="198" t="s">
        <v>185</v>
      </c>
      <c r="BO37" s="199"/>
      <c r="BP37" s="200"/>
      <c r="BQ37" s="167" t="s">
        <v>134</v>
      </c>
      <c r="BR37" s="168"/>
      <c r="BS37" s="180"/>
      <c r="BT37" s="181" t="s">
        <v>193</v>
      </c>
      <c r="BU37" s="171">
        <v>6</v>
      </c>
      <c r="BV37" s="172">
        <f t="shared" si="8"/>
        <v>6</v>
      </c>
      <c r="BW37" s="212" t="s">
        <v>7</v>
      </c>
      <c r="BX37" s="184" t="s">
        <v>7</v>
      </c>
      <c r="BY37" s="185"/>
      <c r="BZ37" s="186"/>
      <c r="CA37" s="187"/>
      <c r="CB37" s="188" t="s">
        <v>121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10"/>
        <v/>
      </c>
      <c r="W38" s="169"/>
      <c r="X38" s="207"/>
      <c r="Y38" s="171"/>
      <c r="Z38" s="172" t="str">
        <f t="shared" si="11"/>
        <v/>
      </c>
      <c r="AA38" s="220"/>
      <c r="AB38" s="174"/>
      <c r="AC38" s="175"/>
      <c r="AD38" s="211"/>
      <c r="AE38" s="177" t="str">
        <f t="shared" si="12"/>
        <v/>
      </c>
      <c r="AF38" s="178" t="str">
        <f t="shared" si="13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187"/>
      <c r="BL38" s="188"/>
      <c r="BM38" s="4"/>
      <c r="BN38" s="198" t="s">
        <v>184</v>
      </c>
      <c r="BO38" s="199"/>
      <c r="BP38" s="200"/>
      <c r="BQ38" s="167" t="s">
        <v>205</v>
      </c>
      <c r="BR38" s="168"/>
      <c r="BS38" s="180"/>
      <c r="BT38" s="181" t="s">
        <v>192</v>
      </c>
      <c r="BU38" s="171">
        <f>((2*WS.1)+(4*HS.1)-132)/1000</f>
        <v>6.7080000000000002</v>
      </c>
      <c r="BV38" s="172">
        <f t="shared" si="8"/>
        <v>6.7080000000000002</v>
      </c>
      <c r="BW38" s="212" t="s">
        <v>85</v>
      </c>
      <c r="BX38" s="184" t="s">
        <v>7</v>
      </c>
      <c r="BY38" s="185"/>
      <c r="BZ38" s="186"/>
      <c r="CA38" s="187"/>
      <c r="CB38" s="188" t="s">
        <v>121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10"/>
        <v/>
      </c>
      <c r="W39" s="169"/>
      <c r="X39" s="207"/>
      <c r="Y39" s="171"/>
      <c r="Z39" s="172" t="str">
        <f t="shared" si="11"/>
        <v/>
      </c>
      <c r="AA39" s="220"/>
      <c r="AB39" s="174"/>
      <c r="AC39" s="175"/>
      <c r="AD39" s="211"/>
      <c r="AE39" s="177" t="str">
        <f t="shared" si="12"/>
        <v/>
      </c>
      <c r="AF39" s="178" t="str">
        <f t="shared" si="13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6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187"/>
      <c r="BL39" s="188"/>
      <c r="BM39" s="4"/>
      <c r="BN39" s="198" t="s">
        <v>204</v>
      </c>
      <c r="BO39" s="199"/>
      <c r="BP39" s="200"/>
      <c r="BQ39" s="167" t="s">
        <v>146</v>
      </c>
      <c r="BR39" s="168"/>
      <c r="BS39" s="180"/>
      <c r="BT39" s="181" t="s">
        <v>206</v>
      </c>
      <c r="BU39" s="171">
        <v>2</v>
      </c>
      <c r="BV39" s="172">
        <f t="shared" si="8"/>
        <v>2</v>
      </c>
      <c r="BW39" s="212" t="s">
        <v>7</v>
      </c>
      <c r="BX39" s="184" t="s">
        <v>87</v>
      </c>
      <c r="BY39" s="185"/>
      <c r="BZ39" s="186"/>
      <c r="CA39" s="187"/>
      <c r="CB39" s="188" t="s">
        <v>121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1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12"/>
        <v/>
      </c>
      <c r="AF40" s="178" t="str">
        <f t="shared" si="13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6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212"/>
      <c r="BH40" s="184"/>
      <c r="BI40" s="185"/>
      <c r="BJ40" s="186"/>
      <c r="BK40" s="187"/>
      <c r="BL40" s="188"/>
      <c r="BM40" s="4"/>
      <c r="BN40" s="198" t="s">
        <v>188</v>
      </c>
      <c r="BO40" s="199"/>
      <c r="BP40" s="200"/>
      <c r="BQ40" s="167" t="s">
        <v>139</v>
      </c>
      <c r="BR40" s="168"/>
      <c r="BS40" s="180"/>
      <c r="BT40" s="181" t="s">
        <v>194</v>
      </c>
      <c r="BU40" s="182">
        <v>2</v>
      </c>
      <c r="BV40" s="172">
        <f t="shared" si="8"/>
        <v>2</v>
      </c>
      <c r="BW40" s="183" t="s">
        <v>7</v>
      </c>
      <c r="BX40" s="184" t="s">
        <v>140</v>
      </c>
      <c r="BY40" s="185"/>
      <c r="BZ40" s="186"/>
      <c r="CA40" s="187"/>
      <c r="CB40" s="188" t="s">
        <v>7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147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10"/>
        <v/>
      </c>
      <c r="W41" s="169"/>
      <c r="X41" s="170"/>
      <c r="Y41" s="171"/>
      <c r="Z41" s="172" t="str">
        <f t="shared" si="11"/>
        <v/>
      </c>
      <c r="AA41" s="220"/>
      <c r="AB41" s="174"/>
      <c r="AC41" s="175"/>
      <c r="AD41" s="211"/>
      <c r="AE41" s="177" t="str">
        <f t="shared" si="12"/>
        <v/>
      </c>
      <c r="AF41" s="178" t="str">
        <f t="shared" si="13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6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 t="str">
        <f t="shared" ref="BN22:BN60" si="17">IF(BQ41&gt;"",VLOOKUP(BQ41,PART_NAMA,3,FALSE),"")</f>
        <v/>
      </c>
      <c r="BO41" s="199"/>
      <c r="BP41" s="200"/>
      <c r="BQ41" s="167"/>
      <c r="BR41" s="168"/>
      <c r="BS41" s="180"/>
      <c r="BT41" s="181" t="str">
        <f t="shared" ref="BT22:BT57" si="18">IF(BQ41&gt;"",VLOOKUP(BQ41&amp;$M$10,PART_MASTER,3,FALSE),"")</f>
        <v/>
      </c>
      <c r="BU41" s="182"/>
      <c r="BV41" s="172" t="str">
        <f t="shared" si="8"/>
        <v/>
      </c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10"/>
        <v/>
      </c>
      <c r="W42" s="169"/>
      <c r="X42" s="170"/>
      <c r="Y42" s="171"/>
      <c r="Z42" s="172" t="str">
        <f t="shared" si="11"/>
        <v/>
      </c>
      <c r="AA42" s="220"/>
      <c r="AB42" s="174"/>
      <c r="AC42" s="175"/>
      <c r="AD42" s="211"/>
      <c r="AE42" s="177" t="str">
        <f t="shared" si="12"/>
        <v/>
      </c>
      <c r="AF42" s="178" t="str">
        <f t="shared" si="13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6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204"/>
      <c r="BR42" s="168"/>
      <c r="BS42" s="180"/>
      <c r="BT42" s="181"/>
      <c r="BU42" s="171"/>
      <c r="BV42" s="172"/>
      <c r="BW42" s="183"/>
      <c r="BX42" s="184"/>
      <c r="BY42" s="185"/>
      <c r="BZ42" s="186"/>
      <c r="CA42" s="205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148</v>
      </c>
      <c r="C43" s="240"/>
      <c r="D43" s="240"/>
      <c r="E43" s="240"/>
      <c r="F43" s="241"/>
      <c r="G43" s="242"/>
      <c r="H43" s="243"/>
      <c r="I43" s="233"/>
      <c r="J43" s="244" t="s">
        <v>149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10"/>
        <v/>
      </c>
      <c r="W43" s="169"/>
      <c r="X43" s="207"/>
      <c r="Y43" s="171"/>
      <c r="Z43" s="172" t="str">
        <f t="shared" si="11"/>
        <v/>
      </c>
      <c r="AA43" s="220"/>
      <c r="AB43" s="174"/>
      <c r="AC43" s="175"/>
      <c r="AD43" s="211"/>
      <c r="AE43" s="177" t="str">
        <f t="shared" si="12"/>
        <v/>
      </c>
      <c r="AF43" s="178" t="str">
        <f t="shared" si="13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6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205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150</v>
      </c>
      <c r="C44" s="326" t="s">
        <v>151</v>
      </c>
      <c r="D44" s="327"/>
      <c r="E44" s="328"/>
      <c r="F44" s="326" t="s">
        <v>152</v>
      </c>
      <c r="G44" s="327"/>
      <c r="H44" s="328"/>
      <c r="I44" s="252"/>
      <c r="J44" s="253" t="s">
        <v>150</v>
      </c>
      <c r="K44" s="326" t="s">
        <v>151</v>
      </c>
      <c r="L44" s="327"/>
      <c r="M44" s="327"/>
      <c r="N44" s="328"/>
      <c r="O44" s="253" t="s">
        <v>153</v>
      </c>
      <c r="P44" s="254" t="s">
        <v>150</v>
      </c>
      <c r="Q44" s="4"/>
      <c r="R44" s="213"/>
      <c r="S44" s="214"/>
      <c r="T44" s="215"/>
      <c r="U44" s="167"/>
      <c r="V44" s="168" t="str">
        <f t="shared" si="10"/>
        <v/>
      </c>
      <c r="W44" s="169"/>
      <c r="X44" s="170"/>
      <c r="Y44" s="171"/>
      <c r="Z44" s="172" t="str">
        <f t="shared" si="11"/>
        <v/>
      </c>
      <c r="AA44" s="220"/>
      <c r="AB44" s="174"/>
      <c r="AC44" s="175"/>
      <c r="AD44" s="211"/>
      <c r="AE44" s="177" t="str">
        <f t="shared" si="12"/>
        <v/>
      </c>
      <c r="AF44" s="178" t="str">
        <f t="shared" si="13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6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154</v>
      </c>
      <c r="D45" s="257"/>
      <c r="E45" s="257"/>
      <c r="F45" s="258"/>
      <c r="G45" s="259"/>
      <c r="H45" s="260"/>
      <c r="I45" s="261"/>
      <c r="J45" s="262">
        <v>1</v>
      </c>
      <c r="K45" s="263" t="s">
        <v>155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10"/>
        <v/>
      </c>
      <c r="W45" s="169"/>
      <c r="X45" s="207"/>
      <c r="Y45" s="171"/>
      <c r="Z45" s="172" t="str">
        <f t="shared" si="11"/>
        <v/>
      </c>
      <c r="AA45" s="220"/>
      <c r="AB45" s="174"/>
      <c r="AC45" s="175"/>
      <c r="AD45" s="211"/>
      <c r="AE45" s="177" t="str">
        <f t="shared" si="12"/>
        <v/>
      </c>
      <c r="AF45" s="178" t="str">
        <f t="shared" si="13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6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156</v>
      </c>
      <c r="D46" s="259"/>
      <c r="E46" s="259"/>
      <c r="F46" s="263"/>
      <c r="G46" s="259"/>
      <c r="H46" s="260"/>
      <c r="I46" s="261"/>
      <c r="J46" s="262">
        <v>2</v>
      </c>
      <c r="K46" s="263" t="s">
        <v>157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10"/>
        <v/>
      </c>
      <c r="W46" s="169"/>
      <c r="X46" s="170"/>
      <c r="Y46" s="171"/>
      <c r="Z46" s="172" t="str">
        <f t="shared" si="11"/>
        <v/>
      </c>
      <c r="AA46" s="220"/>
      <c r="AB46" s="174"/>
      <c r="AC46" s="175"/>
      <c r="AD46" s="211"/>
      <c r="AE46" s="177" t="str">
        <f t="shared" si="12"/>
        <v/>
      </c>
      <c r="AF46" s="178" t="str">
        <f t="shared" si="13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6"/>
        <v/>
      </c>
      <c r="AV46" s="178" t="str">
        <f t="shared" si="6"/>
        <v/>
      </c>
      <c r="AW46" s="4"/>
      <c r="AX46" s="198" t="str">
        <f t="shared" si="14"/>
        <v/>
      </c>
      <c r="AY46" s="199"/>
      <c r="AZ46" s="200"/>
      <c r="BA46" s="167"/>
      <c r="BB46" s="168"/>
      <c r="BC46" s="180"/>
      <c r="BD46" s="267" t="str">
        <f t="shared" si="15"/>
        <v/>
      </c>
      <c r="BE46" s="182"/>
      <c r="BF46" s="172" t="str">
        <f t="shared" si="7"/>
        <v/>
      </c>
      <c r="BG46" s="183"/>
      <c r="BH46" s="250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158</v>
      </c>
      <c r="D47" s="259"/>
      <c r="E47" s="259"/>
      <c r="F47" s="263"/>
      <c r="G47" s="259"/>
      <c r="H47" s="260"/>
      <c r="I47" s="268"/>
      <c r="J47" s="262">
        <v>3</v>
      </c>
      <c r="K47" s="263" t="s">
        <v>159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10"/>
        <v/>
      </c>
      <c r="W47" s="169"/>
      <c r="X47" s="170"/>
      <c r="Y47" s="171"/>
      <c r="Z47" s="172" t="str">
        <f t="shared" si="11"/>
        <v/>
      </c>
      <c r="AA47" s="220"/>
      <c r="AB47" s="174"/>
      <c r="AC47" s="175"/>
      <c r="AD47" s="211"/>
      <c r="AE47" s="177" t="str">
        <f t="shared" si="12"/>
        <v/>
      </c>
      <c r="AF47" s="178" t="str">
        <f t="shared" si="13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6"/>
        <v/>
      </c>
      <c r="AV47" s="178" t="str">
        <f t="shared" si="6"/>
        <v/>
      </c>
      <c r="AW47" s="4"/>
      <c r="AX47" s="198" t="str">
        <f t="shared" si="14"/>
        <v/>
      </c>
      <c r="AY47" s="199"/>
      <c r="AZ47" s="200"/>
      <c r="BA47" s="167"/>
      <c r="BB47" s="168"/>
      <c r="BC47" s="180"/>
      <c r="BD47" s="267" t="str">
        <f t="shared" si="15"/>
        <v/>
      </c>
      <c r="BE47" s="182"/>
      <c r="BF47" s="172" t="str">
        <f t="shared" si="7"/>
        <v/>
      </c>
      <c r="BG47" s="183"/>
      <c r="BH47" s="250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160</v>
      </c>
      <c r="D48" s="259"/>
      <c r="E48" s="259"/>
      <c r="F48" s="263"/>
      <c r="G48" s="259"/>
      <c r="H48" s="260"/>
      <c r="I48" s="268"/>
      <c r="J48" s="262">
        <v>4</v>
      </c>
      <c r="K48" s="263" t="s">
        <v>161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162</v>
      </c>
      <c r="AD48" s="273"/>
      <c r="AE48" s="274" t="s">
        <v>163</v>
      </c>
      <c r="AF48" s="275">
        <f>SUM(AF22:AF47)</f>
        <v>10.906132000000001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162</v>
      </c>
      <c r="AT48" s="273"/>
      <c r="AU48" s="274" t="s">
        <v>163</v>
      </c>
      <c r="AV48" s="275">
        <f>SUM(AV22:AV47)</f>
        <v>2.6923000000000004</v>
      </c>
      <c r="AW48" s="4"/>
      <c r="AX48" s="198" t="str">
        <f t="shared" si="14"/>
        <v/>
      </c>
      <c r="AY48" s="199"/>
      <c r="AZ48" s="200"/>
      <c r="BA48" s="167"/>
      <c r="BB48" s="168"/>
      <c r="BC48" s="180"/>
      <c r="BD48" s="181" t="str">
        <f t="shared" si="15"/>
        <v/>
      </c>
      <c r="BE48" s="182"/>
      <c r="BF48" s="172" t="str">
        <f t="shared" si="7"/>
        <v/>
      </c>
      <c r="BG48" s="183"/>
      <c r="BH48" s="250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164</v>
      </c>
      <c r="D49" s="259"/>
      <c r="E49" s="259"/>
      <c r="F49" s="263"/>
      <c r="G49" s="259"/>
      <c r="H49" s="260"/>
      <c r="I49" s="268"/>
      <c r="J49" s="262">
        <v>5</v>
      </c>
      <c r="K49" s="263" t="s">
        <v>165</v>
      </c>
      <c r="L49" s="259"/>
      <c r="M49" s="259"/>
      <c r="N49" s="264"/>
      <c r="O49" s="265"/>
      <c r="P49" s="266"/>
      <c r="Q49" s="4"/>
      <c r="R49" s="276" t="s">
        <v>166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167</v>
      </c>
      <c r="AE49" s="280" t="s">
        <v>168</v>
      </c>
      <c r="AF49" s="281">
        <f>AF48*0.986</f>
        <v>10.753446152</v>
      </c>
      <c r="AG49" s="4"/>
      <c r="AH49" s="276" t="s">
        <v>166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167</v>
      </c>
      <c r="AU49" s="280" t="s">
        <v>168</v>
      </c>
      <c r="AV49" s="281">
        <f>AV48*0.986</f>
        <v>2.6546078000000004</v>
      </c>
      <c r="AW49" s="4"/>
      <c r="AX49" s="198" t="str">
        <f t="shared" si="14"/>
        <v/>
      </c>
      <c r="AY49" s="199"/>
      <c r="AZ49" s="200"/>
      <c r="BA49" s="167"/>
      <c r="BB49" s="168"/>
      <c r="BC49" s="180"/>
      <c r="BD49" s="181" t="str">
        <f t="shared" si="15"/>
        <v/>
      </c>
      <c r="BE49" s="182"/>
      <c r="BF49" s="172" t="str">
        <f t="shared" si="7"/>
        <v/>
      </c>
      <c r="BG49" s="183"/>
      <c r="BH49" s="250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169</v>
      </c>
      <c r="D50" s="259"/>
      <c r="E50" s="259"/>
      <c r="F50" s="263"/>
      <c r="G50" s="259"/>
      <c r="H50" s="260"/>
      <c r="I50" s="268"/>
      <c r="J50" s="262">
        <v>6</v>
      </c>
      <c r="K50" s="263" t="s">
        <v>170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171</v>
      </c>
      <c r="AF50" s="281">
        <f>AF48*0.974*0.986</f>
        <v>10.473856552048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171</v>
      </c>
      <c r="AV50" s="281">
        <f>AV48*0.974*0.986</f>
        <v>2.5855879972000002</v>
      </c>
      <c r="AW50" s="4"/>
      <c r="AX50" s="198" t="str">
        <f t="shared" si="14"/>
        <v/>
      </c>
      <c r="AY50" s="199"/>
      <c r="AZ50" s="200"/>
      <c r="BA50" s="167"/>
      <c r="BB50" s="168"/>
      <c r="BC50" s="180"/>
      <c r="BD50" s="181" t="str">
        <f t="shared" si="15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183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172</v>
      </c>
      <c r="D51" s="259"/>
      <c r="E51" s="259"/>
      <c r="F51" s="263"/>
      <c r="G51" s="259"/>
      <c r="H51" s="260"/>
      <c r="I51" s="268"/>
      <c r="J51" s="262">
        <v>7</v>
      </c>
      <c r="K51" s="263" t="s">
        <v>173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14"/>
        <v/>
      </c>
      <c r="AY51" s="199"/>
      <c r="AZ51" s="200"/>
      <c r="BA51" s="167"/>
      <c r="BB51" s="168"/>
      <c r="BC51" s="180"/>
      <c r="BD51" s="181" t="str">
        <f t="shared" si="15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183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174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175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14"/>
        <v/>
      </c>
      <c r="AY52" s="199"/>
      <c r="AZ52" s="200"/>
      <c r="BA52" s="288"/>
      <c r="BB52" s="168"/>
      <c r="BC52" s="180"/>
      <c r="BD52" s="181" t="str">
        <f t="shared" si="15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183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9" t="s">
        <v>176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14"/>
        <v/>
      </c>
      <c r="AY53" s="199"/>
      <c r="AZ53" s="200"/>
      <c r="BA53" s="167"/>
      <c r="BB53" s="168"/>
      <c r="BC53" s="180"/>
      <c r="BD53" s="181" t="str">
        <f t="shared" si="15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177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14"/>
        <v/>
      </c>
      <c r="AY54" s="199"/>
      <c r="AZ54" s="200"/>
      <c r="BA54" s="288"/>
      <c r="BB54" s="168"/>
      <c r="BC54" s="180"/>
      <c r="BD54" s="181" t="str">
        <f t="shared" si="15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178</v>
      </c>
      <c r="C55" s="268"/>
      <c r="D55" s="268"/>
      <c r="E55" s="268"/>
      <c r="F55" s="268"/>
      <c r="G55" s="268"/>
      <c r="H55" s="268"/>
      <c r="I55" s="268"/>
      <c r="J55" s="301" t="s">
        <v>179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14"/>
        <v/>
      </c>
      <c r="AY55" s="199"/>
      <c r="AZ55" s="200"/>
      <c r="BA55" s="167"/>
      <c r="BB55" s="168"/>
      <c r="BC55" s="180"/>
      <c r="BD55" s="181" t="str">
        <f t="shared" si="15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180</v>
      </c>
      <c r="K56" s="306"/>
      <c r="L56" s="306"/>
      <c r="M56" s="306"/>
      <c r="N56" s="307"/>
      <c r="O56" s="308" t="s">
        <v>181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4"/>
        <v/>
      </c>
      <c r="AY56" s="199"/>
      <c r="AZ56" s="200"/>
      <c r="BA56" s="167"/>
      <c r="BB56" s="168"/>
      <c r="BC56" s="180"/>
      <c r="BD56" s="181" t="str">
        <f t="shared" si="15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/>
      <c r="BO56" s="199"/>
      <c r="BP56" s="200"/>
      <c r="BQ56" s="167"/>
      <c r="BR56" s="168"/>
      <c r="BS56" s="180"/>
      <c r="BT56" s="181"/>
      <c r="BU56" s="171"/>
      <c r="BV56" s="172"/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4"/>
        <v/>
      </c>
      <c r="AY57" s="199"/>
      <c r="AZ57" s="200"/>
      <c r="BA57" s="167"/>
      <c r="BB57" s="168"/>
      <c r="BC57" s="180"/>
      <c r="BD57" s="181" t="str">
        <f t="shared" si="15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/>
      <c r="BO57" s="199"/>
      <c r="BP57" s="200"/>
      <c r="BQ57" s="167"/>
      <c r="BR57" s="168"/>
      <c r="BS57" s="180"/>
      <c r="BT57" s="181"/>
      <c r="BU57" s="171"/>
      <c r="BV57" s="172"/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4"/>
        <v/>
      </c>
      <c r="AY58" s="199"/>
      <c r="AZ58" s="200"/>
      <c r="BA58" s="288"/>
      <c r="BB58" s="168"/>
      <c r="BC58" s="180"/>
      <c r="BD58" s="181" t="str">
        <f t="shared" si="15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198"/>
      <c r="BO58" s="199"/>
      <c r="BP58" s="200"/>
      <c r="BQ58" s="167"/>
      <c r="BR58" s="168"/>
      <c r="BS58" s="180"/>
      <c r="BT58" s="181"/>
      <c r="BU58" s="171"/>
      <c r="BV58" s="172"/>
      <c r="BW58" s="212"/>
      <c r="BX58" s="184"/>
      <c r="BY58" s="185"/>
      <c r="BZ58" s="186"/>
      <c r="CA58" s="187"/>
      <c r="CB58" s="188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4"/>
        <v/>
      </c>
      <c r="AY59" s="199"/>
      <c r="AZ59" s="200"/>
      <c r="BA59" s="167"/>
      <c r="BB59" s="168"/>
      <c r="BC59" s="180"/>
      <c r="BD59" s="181" t="str">
        <f t="shared" si="15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198"/>
      <c r="BO59" s="199"/>
      <c r="BP59" s="200"/>
      <c r="BQ59" s="167"/>
      <c r="BR59" s="168"/>
      <c r="BS59" s="180"/>
      <c r="BT59" s="181"/>
      <c r="BU59" s="171"/>
      <c r="BV59" s="172"/>
      <c r="BW59" s="212"/>
      <c r="BX59" s="184"/>
      <c r="BY59" s="185"/>
      <c r="BZ59" s="186"/>
      <c r="CA59" s="187"/>
      <c r="CB59" s="188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182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4"/>
        <v/>
      </c>
      <c r="AY60" s="199"/>
      <c r="AZ60" s="200"/>
      <c r="BA60" s="167"/>
      <c r="BB60" s="168"/>
      <c r="BC60" s="180"/>
      <c r="BD60" s="181" t="str">
        <f t="shared" si="15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198"/>
      <c r="BO60" s="199"/>
      <c r="BP60" s="200"/>
      <c r="BQ60" s="167"/>
      <c r="BR60" s="168"/>
      <c r="BS60" s="180"/>
      <c r="BT60" s="181"/>
      <c r="BU60" s="182"/>
      <c r="BV60" s="172"/>
      <c r="BW60" s="183"/>
      <c r="BX60" s="184"/>
      <c r="BY60" s="185"/>
      <c r="BZ60" s="186"/>
      <c r="CA60" s="187"/>
      <c r="CB60" s="188"/>
      <c r="CG60" s="3"/>
    </row>
    <row r="61" spans="2:120" ht="15" customHeight="1" x14ac:dyDescent="0.3">
      <c r="P61" s="321" t="s">
        <v>183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183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183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183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183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SL2_FIX</vt:lpstr>
      <vt:lpstr>SL2_FIX!A.</vt:lpstr>
      <vt:lpstr>SL2_FIX!C.</vt:lpstr>
      <vt:lpstr>SL2_FIX!F.</vt:lpstr>
      <vt:lpstr>SL2_FIX!GCS</vt:lpstr>
      <vt:lpstr>SL2_FIX!GTH</vt:lpstr>
      <vt:lpstr>SL2_FIX!H</vt:lpstr>
      <vt:lpstr>SL2_FIX!h.1</vt:lpstr>
      <vt:lpstr>SL2_FIX!h.10</vt:lpstr>
      <vt:lpstr>SL2_FIX!h.2</vt:lpstr>
      <vt:lpstr>SL2_FIX!h.3</vt:lpstr>
      <vt:lpstr>SL2_FIX!h.4</vt:lpstr>
      <vt:lpstr>SL2_FIX!h.5</vt:lpstr>
      <vt:lpstr>SL2_FIX!h.6</vt:lpstr>
      <vt:lpstr>SL2_FIX!h.7</vt:lpstr>
      <vt:lpstr>SL2_FIX!h.8</vt:lpstr>
      <vt:lpstr>SL2_FIX!h.9</vt:lpstr>
      <vt:lpstr>SL2_FIX!HS</vt:lpstr>
      <vt:lpstr>SL2_FIX!HS.1</vt:lpstr>
      <vt:lpstr>SL2_FIX!HS.2</vt:lpstr>
      <vt:lpstr>SL2_FIX!HS.3</vt:lpstr>
      <vt:lpstr>SL2_FIX!HS.4</vt:lpstr>
      <vt:lpstr>SL2_FIX!HS.5</vt:lpstr>
      <vt:lpstr>SL2_FIX!Print_Area</vt:lpstr>
      <vt:lpstr>SL2_FIX!Q</vt:lpstr>
      <vt:lpstr>SL2_FIX!R.</vt:lpstr>
      <vt:lpstr>SL2_FIX!W</vt:lpstr>
      <vt:lpstr>SL2_FIX!w.1</vt:lpstr>
      <vt:lpstr>SL2_FIX!w.10</vt:lpstr>
      <vt:lpstr>SL2_FIX!w.2</vt:lpstr>
      <vt:lpstr>SL2_FIX!w.3</vt:lpstr>
      <vt:lpstr>SL2_FIX!w.4</vt:lpstr>
      <vt:lpstr>SL2_FIX!w.5</vt:lpstr>
      <vt:lpstr>SL2_FIX!w.6</vt:lpstr>
      <vt:lpstr>SL2_FIX!w.7</vt:lpstr>
      <vt:lpstr>SL2_FIX!w.8</vt:lpstr>
      <vt:lpstr>SL2_FIX!w.9</vt:lpstr>
      <vt:lpstr>SL2_FIX!WS</vt:lpstr>
      <vt:lpstr>SL2_FIX!WS.1</vt:lpstr>
      <vt:lpstr>SL2_FIX!WS.2</vt:lpstr>
      <vt:lpstr>SL2_FIX!WS.3</vt:lpstr>
      <vt:lpstr>SL2_FIX!WS.4</vt:lpstr>
      <vt:lpstr>SL2_FIX!WS.5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2024-07-29T08:34:17Z</dcterms:created>
  <dcterms:modified xsi:type="dcterms:W3CDTF">2024-08-08T06:33:57Z</dcterms:modified>
</cp:coreProperties>
</file>