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3DC944F-3A17-4CB0-BA09-6070AF5C8B9E}" xr6:coauthVersionLast="47" xr6:coauthVersionMax="47" xr10:uidLastSave="{00000000-0000-0000-0000-000000000000}"/>
  <bookViews>
    <workbookView xWindow="-108" yWindow="-108" windowWidth="23256" windowHeight="12456" xr2:uid="{E37E0E0C-72E2-4BF9-B1F6-CEBE0774417C}"/>
  </bookViews>
  <sheets>
    <sheet name="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'TH-KD'!$P$18</definedName>
    <definedName name="BD">"BD"</definedName>
    <definedName name="C." localSheetId="0">'TH-KD'!$P$17</definedName>
    <definedName name="F." localSheetId="0">'TH-KD'!$P$16</definedName>
    <definedName name="GCS" localSheetId="0">'TH-KD'!$O$12</definedName>
    <definedName name="GTH" localSheetId="0">'TH-KD'!$O$11</definedName>
    <definedName name="H" localSheetId="0">'TH-KD'!$E$12</definedName>
    <definedName name="h.1" localSheetId="0">'TH-KD'!$C$14</definedName>
    <definedName name="h.10" localSheetId="0">'TH-KD'!$E$18</definedName>
    <definedName name="h.2" localSheetId="0">'TH-KD'!$C$15</definedName>
    <definedName name="h.3" localSheetId="0">'TH-KD'!$C$16</definedName>
    <definedName name="h.4" localSheetId="0">'TH-KD'!$C$17</definedName>
    <definedName name="h.5" localSheetId="0">'TH-KD'!$C$18</definedName>
    <definedName name="h.6" localSheetId="0">'TH-KD'!$E$14</definedName>
    <definedName name="h.7" localSheetId="0">'TH-KD'!$E$15</definedName>
    <definedName name="h.8" localSheetId="0">'TH-KD'!$E$16</definedName>
    <definedName name="h.9" localSheetId="0">'TH-KD'!$E$17</definedName>
    <definedName name="HS" localSheetId="0">'TH-KD'!$H$12</definedName>
    <definedName name="HS.1" localSheetId="0">'TH-KD'!$L$14</definedName>
    <definedName name="HS.2" localSheetId="0">'TH-KD'!$L$15</definedName>
    <definedName name="HS.3" localSheetId="0">'TH-KD'!$L$16</definedName>
    <definedName name="HS.4" localSheetId="0">'TH-KD'!$L$17</definedName>
    <definedName name="HS.5" localSheetId="0">'TH-KD'!$L$18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'TH-KD'!$1:$61</definedName>
    <definedName name="Q" localSheetId="0">'TH-KD'!$I$11</definedName>
    <definedName name="R." localSheetId="0">'TH-KD'!$C$62</definedName>
    <definedName name="st" hidden="1">[6]Gra_Ord_In_2000!$BA$12:$BA$1655</definedName>
    <definedName name="W" localSheetId="0">'TH-KD'!$E$11</definedName>
    <definedName name="w.1" localSheetId="0">'TH-KD'!$H$14</definedName>
    <definedName name="w.10" localSheetId="0">'TH-KD'!$J$18</definedName>
    <definedName name="w.2" localSheetId="0">'TH-KD'!$H$15</definedName>
    <definedName name="w.3" localSheetId="0">'TH-KD'!$H$16</definedName>
    <definedName name="w.4" localSheetId="0">'TH-KD'!$H$17</definedName>
    <definedName name="w.5" localSheetId="0">'TH-KD'!$H$18</definedName>
    <definedName name="w.6" localSheetId="0">'TH-KD'!$J$14</definedName>
    <definedName name="w.7" localSheetId="0">'TH-KD'!$J$15</definedName>
    <definedName name="w.8" localSheetId="0">'TH-KD'!$J$16</definedName>
    <definedName name="w.9" localSheetId="0">'TH-KD'!$J$17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'TH-KD'!$L$12</definedName>
    <definedName name="WS.1" localSheetId="0">'TH-KD'!$N$14</definedName>
    <definedName name="WS.2" localSheetId="0">'TH-KD'!$N$15</definedName>
    <definedName name="WS.3" localSheetId="0">'TH-KD'!$N$16</definedName>
    <definedName name="WS.4" localSheetId="0">'TH-KD'!$N$17</definedName>
    <definedName name="WS.5" localSheetId="0">'TH-KD'!$N$18</definedName>
    <definedName name="Z_8BD11290_77B3_4D27_9040_BB9D2A7264B2_.wvu.PrintArea" localSheetId="0" hidden="1">'TH-KD'!$1:$61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V34" i="1" s="1"/>
  <c r="BU26" i="1"/>
  <c r="BU25" i="1"/>
  <c r="BU24" i="1"/>
  <c r="BE31" i="1"/>
  <c r="BF31" i="1" s="1"/>
  <c r="BE28" i="1"/>
  <c r="BF28" i="1"/>
  <c r="BE24" i="1"/>
  <c r="BF24" i="1" s="1"/>
  <c r="BE23" i="1"/>
  <c r="BF35" i="1"/>
  <c r="BF34" i="1"/>
  <c r="BF33" i="1"/>
  <c r="BF32" i="1"/>
  <c r="BF30" i="1"/>
  <c r="BF29" i="1"/>
  <c r="BF27" i="1"/>
  <c r="BF26" i="1"/>
  <c r="BF25" i="1"/>
  <c r="BF23" i="1"/>
  <c r="BF22" i="1"/>
  <c r="BQ34" i="1"/>
  <c r="BQ23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V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V28" i="1"/>
  <c r="AV28" i="1"/>
  <c r="AU28" i="1"/>
  <c r="AP28" i="1"/>
  <c r="AL28" i="1"/>
  <c r="AF28" i="1"/>
  <c r="AE28" i="1"/>
  <c r="Z28" i="1"/>
  <c r="V28" i="1"/>
  <c r="BV27" i="1"/>
  <c r="AU27" i="1"/>
  <c r="AV27" i="1" s="1"/>
  <c r="AP27" i="1"/>
  <c r="AN27" i="1"/>
  <c r="AL27" i="1"/>
  <c r="AF27" i="1"/>
  <c r="AE27" i="1"/>
  <c r="Z27" i="1"/>
  <c r="V27" i="1"/>
  <c r="AU26" i="1"/>
  <c r="AP26" i="1"/>
  <c r="AL26" i="1"/>
  <c r="AF26" i="1"/>
  <c r="AE26" i="1"/>
  <c r="Z26" i="1"/>
  <c r="V26" i="1"/>
  <c r="AU25" i="1"/>
  <c r="AS25" i="1"/>
  <c r="AP25" i="1"/>
  <c r="AL25" i="1"/>
  <c r="AE25" i="1"/>
  <c r="AF25" i="1" s="1"/>
  <c r="Z25" i="1"/>
  <c r="X25" i="1"/>
  <c r="V25" i="1"/>
  <c r="AU24" i="1"/>
  <c r="AV24" i="1" s="1"/>
  <c r="AS24" i="1"/>
  <c r="AP24" i="1"/>
  <c r="AN24" i="1"/>
  <c r="AL24" i="1"/>
  <c r="AE24" i="1"/>
  <c r="AF24" i="1" s="1"/>
  <c r="Z24" i="1"/>
  <c r="X24" i="1"/>
  <c r="V24" i="1"/>
  <c r="BV23" i="1"/>
  <c r="AU23" i="1"/>
  <c r="AP23" i="1"/>
  <c r="AL23" i="1"/>
  <c r="AE23" i="1"/>
  <c r="Z23" i="1"/>
  <c r="X23" i="1"/>
  <c r="V23" i="1"/>
  <c r="BV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CA12" i="1"/>
  <c r="BZ12" i="1"/>
  <c r="BQ12" i="1"/>
  <c r="BK12" i="1"/>
  <c r="BA12" i="1"/>
  <c r="AU12" i="1"/>
  <c r="AK12" i="1"/>
  <c r="AE12" i="1"/>
  <c r="AD12" i="1"/>
  <c r="U12" i="1"/>
  <c r="N12" i="1"/>
  <c r="AT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J11" i="1" s="1"/>
  <c r="CA10" i="1"/>
  <c r="BQ10" i="1"/>
  <c r="BK10" i="1"/>
  <c r="BG10" i="1"/>
  <c r="BA10" i="1"/>
  <c r="AU10" i="1"/>
  <c r="AE10" i="1"/>
  <c r="M10" i="1"/>
  <c r="K10" i="1"/>
  <c r="AQ10" i="1" s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BQ3" i="1" s="1"/>
  <c r="AF2" i="1"/>
  <c r="AV2" i="1" s="1"/>
  <c r="BL2" i="1" s="1"/>
  <c r="CB2" i="1" s="1"/>
  <c r="BV26" i="1" l="1"/>
  <c r="AF23" i="1"/>
  <c r="AU4" i="1"/>
  <c r="AE4" i="1"/>
  <c r="BK4" i="1"/>
  <c r="AF48" i="1"/>
  <c r="AV25" i="1"/>
  <c r="BG9" i="1"/>
  <c r="BJ12" i="1"/>
  <c r="BJ14" i="1"/>
  <c r="AA10" i="1"/>
  <c r="BW10" i="1"/>
  <c r="AR14" i="1"/>
  <c r="BV24" i="1"/>
  <c r="AN25" i="1"/>
  <c r="AN26" i="1"/>
  <c r="AV26" i="1" s="1"/>
  <c r="BV25" i="1"/>
  <c r="U3" i="1"/>
  <c r="BW9" i="1"/>
  <c r="AN22" i="1"/>
  <c r="AV22" i="1" s="1"/>
  <c r="AV48" i="1" s="1"/>
  <c r="AA9" i="1"/>
  <c r="AK3" i="1"/>
  <c r="AN23" i="1"/>
  <c r="AV23" i="1" s="1"/>
  <c r="BV32" i="1"/>
  <c r="BA3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43493F9-3D4F-47A8-932A-42B2EDF4BA6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F3B1CC9-0637-46D8-81C1-48F2B4C4249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3503FC1-07EB-43B9-A871-325F04F06F3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<sst xmlns="http://schemas.openxmlformats.org/spreadsheetml/2006/main" count="520" uniqueCount="184">
  <si>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</si>
  <si>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</si>
  <si>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</si>
  <si>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</si>
  <si>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</si>
  <si>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</si>
  <si>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</si>
  <si>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</si>
  <si>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</si>
  <si>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</si>
  <si>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</si>
  <si>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</si>
  <si>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</si>
  <si>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</si>
  <si>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</si>
  <si>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</si>
  <si>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</si>
  <si>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</si>
  <si>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</si>
  <si>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</si>
  <si>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</si>
  <si>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U9S-61013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</si>
  <si>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</si>
  <si>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</si>
  <si>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</si>
  <si>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</si>
  <si>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</si>
  <si>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</si>
  <si>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</si>
  <si>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</si>
  <si>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</si>
  <si>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</si>
  <si>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</si>
  <si>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</si>
  <si>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</si>
  <si>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</si>
  <si>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</si>
  <si>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</si>
  <si>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</si>
  <si>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</si>
  <si>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</si>
  <si>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</si>
  <si>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</si>
  <si>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</si>
  <si>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</si>
  <si>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</si>
  <si>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</si>
  <si>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</si>
  <si>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</si>
  <si>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</si>
  <si>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</si>
  <si>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</si>
  <si>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</si>
  <si>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</si>
  <si>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</si>
  <si>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</si>
  <si>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</si>
  <si>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</si>
  <si>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</si>
  <si>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</si>
  <si>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</si>
  <si>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</si>
  <si>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</si>
  <si>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</si>
  <si>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</si>
  <si>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</si>
  <si>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</si>
  <si>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</si>
  <si>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</si>
  <si>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</si>
  <si>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</si>
  <si>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</si>
  <si>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</si>
  <si>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</si>
  <si>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</si>
  <si>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</si>
  <si>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</si>
  <si>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</si>
  <si>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</si>
  <si>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</si>
  <si>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</si>
  <si>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</si>
  <si>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</si>
  <si>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</si>
  <si>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</si>
  <si>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</si>
  <si>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9K-87103</t>
  </si>
  <si>
    <t>BOTTOM RAIL</t>
  </si>
  <si>
    <t>9K-11090</t>
  </si>
  <si>
    <t>JAMB(L)</t>
  </si>
  <si>
    <t>9K-87104</t>
  </si>
  <si>
    <t>STILE(L)</t>
  </si>
  <si>
    <t>9K-87138</t>
  </si>
  <si>
    <t>9K-20849</t>
  </si>
  <si>
    <t>9K-20669</t>
  </si>
  <si>
    <t>JAMB(R)</t>
  </si>
  <si>
    <t>STILE(R)</t>
  </si>
  <si>
    <t>9K-20754</t>
  </si>
  <si>
    <t>2K-22277</t>
  </si>
  <si>
    <t>M</t>
  </si>
  <si>
    <t>BEADING</t>
  </si>
  <si>
    <t>9K-86115</t>
  </si>
  <si>
    <t>2K-29158</t>
  </si>
  <si>
    <t>2K-29161</t>
  </si>
  <si>
    <t>9K-30250</t>
  </si>
  <si>
    <t>EM-4008D8-SA</t>
  </si>
  <si>
    <t>EM-4016</t>
  </si>
  <si>
    <t>FOR HANDLE</t>
  </si>
  <si>
    <t>EF-4008D7</t>
  </si>
  <si>
    <t>EM-4010</t>
  </si>
  <si>
    <t>FOR TRANSMISSION ROD</t>
  </si>
  <si>
    <t>BM-4025G</t>
  </si>
  <si>
    <t>S</t>
  </si>
  <si>
    <t>EF-4008D7-SA</t>
  </si>
  <si>
    <t>9K-10840</t>
  </si>
  <si>
    <t>FOR JOINT FRAME</t>
  </si>
  <si>
    <t>9K-30171</t>
  </si>
  <si>
    <t>9K-11141</t>
  </si>
  <si>
    <t>9K-11113</t>
  </si>
  <si>
    <t>EM-4012</t>
  </si>
  <si>
    <t>FOR ARMSTOPPER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</si>
  <si>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</si>
  <si>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</si>
  <si>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</si>
  <si>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</si>
  <si>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</si>
  <si>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</si>
  <si>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</si>
  <si>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</si>
  <si>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</si>
  <si>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</si>
  <si>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</si>
  <si>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</si>
  <si>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</si>
  <si>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</si>
  <si>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</si>
  <si>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</si>
  <si>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</si>
  <si>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</si>
  <si>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</si>
  <si>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</si>
  <si>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</si>
  <si>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</si>
  <si>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</si>
  <si>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</si>
  <si>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</si>
  <si>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</si>
  <si>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</si>
  <si>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</si>
  <si>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</si>
  <si>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</si>
  <si>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</si>
  <si>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</si>
  <si>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</si>
  <si>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</si>
  <si>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</si>
  <si>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</si>
  <si>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</si>
  <si>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</si>
  <si>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SHIM RECEIVER</t>
  </si>
  <si>
    <t>HOLE CAP</t>
  </si>
  <si>
    <t>BACKPLATE</t>
  </si>
  <si>
    <t>SCREW</t>
  </si>
  <si>
    <t>AT MATERIAL</t>
  </si>
  <si>
    <t>LOCK KEEPER</t>
  </si>
  <si>
    <t>SEALER PAD</t>
  </si>
  <si>
    <t>LABEL</t>
  </si>
  <si>
    <t>9K-30241</t>
  </si>
  <si>
    <t>YS</t>
  </si>
  <si>
    <t>Y</t>
  </si>
  <si>
    <t>YK</t>
  </si>
  <si>
    <t>FOR HEAD, FOR JAMB</t>
  </si>
  <si>
    <t>FOR JAMB</t>
  </si>
  <si>
    <t>FOR BACKPLATE</t>
  </si>
  <si>
    <t>FOR FRICTION STAY</t>
  </si>
  <si>
    <t>HANDLE</t>
  </si>
  <si>
    <t>TRANSMISSION ROD</t>
  </si>
  <si>
    <t>SETTING BLOCK</t>
  </si>
  <si>
    <t>WEATHER STRIP</t>
  </si>
  <si>
    <t>GASKET</t>
  </si>
  <si>
    <t>HANDLE CAP</t>
  </si>
  <si>
    <t>ARMSTOPPER</t>
  </si>
  <si>
    <t>FOR OUTSIDE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</si>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</sst>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BFA8D19D-D695-49EB-BF10-CB665BCEBF6F}"/>
    <cellStyle name="Normal" xfId="0" builtinId="0"/>
    <cellStyle name="Normal 2" xfId="1" xr:uid="{58E9E746-58B9-4F31-B9A5-EA489453A01F}"/>
    <cellStyle name="Normal 5" xfId="3" xr:uid="{1F4FEE65-1036-4C33-9971-59E74B52155A}"/>
    <cellStyle name="Normal_COBA 2" xfId="4" xr:uid="{82941902-298F-440A-87FE-23B1677DBD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07B5669-F084-4299-9F9B-F24B895D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DA02357-23FF-4C4E-894F-27CBCE9E3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27A5376-83E9-4C9A-8ACC-6E6AD0C87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887C2FA-38B5-4596-9240-57BBF72B0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0DA4BC6-7D79-40D7-8AAE-78597B1C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1EC767A6-C7BF-45D3-B52D-A80E7C77A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9C80BAFA-A353-429F-84DC-67DB8A376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40821</xdr:colOff>
      <xdr:row>21</xdr:row>
      <xdr:rowOff>54428</xdr:rowOff>
    </xdr:from>
    <xdr:to>
      <xdr:col>11</xdr:col>
      <xdr:colOff>331810</xdr:colOff>
      <xdr:row>34</xdr:row>
      <xdr:rowOff>170280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C7AFB39-21E8-49E7-8FF8-C7DCAD89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1161" y="3971108"/>
          <a:ext cx="2264569" cy="2584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CC4-6FFE-463F-B606-5D0ABF2810B8}">
  <sheetPr codeName="Sheet45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T40" sqref="BT40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45513.359473842589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45513.359473842589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45513.359473842589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45513.359473842589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45513.359473842589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52T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52T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52T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52T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23">
        <f>W</f>
        <v>1000</v>
      </c>
      <c r="L9" s="32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52T</v>
      </c>
      <c r="V9" s="36"/>
      <c r="W9" s="55"/>
      <c r="X9" s="62"/>
      <c r="Y9" s="62"/>
      <c r="Z9" s="63" t="s">
        <v>20</v>
      </c>
      <c r="AA9" s="323">
        <f>$K$9</f>
        <v>1000</v>
      </c>
      <c r="AB9" s="325"/>
      <c r="AC9" s="65"/>
      <c r="AD9" s="61"/>
      <c r="AE9" s="59" t="str">
        <f>IF($O$9&gt;0,$O$9,"")</f>
        <v>U9S-61013</v>
      </c>
      <c r="AF9" s="60"/>
      <c r="AG9" s="3"/>
      <c r="AH9" s="53" t="s">
        <v>19</v>
      </c>
      <c r="AI9" s="36"/>
      <c r="AJ9" s="37"/>
      <c r="AK9" s="54" t="str">
        <f>IF($E$9&gt;0,$E$9,"")</f>
        <v>52T</v>
      </c>
      <c r="AL9" s="36"/>
      <c r="AM9" s="55"/>
      <c r="AN9" s="62"/>
      <c r="AO9" s="62"/>
      <c r="AP9" s="63" t="s">
        <v>20</v>
      </c>
      <c r="AQ9" s="323">
        <f>$K$9</f>
        <v>1000</v>
      </c>
      <c r="AR9" s="325"/>
      <c r="AS9" s="65"/>
      <c r="AT9" s="61"/>
      <c r="AU9" s="59" t="str">
        <f>IF($O$9&gt;0,$O$9,"")</f>
        <v>U9S-61013</v>
      </c>
      <c r="AV9" s="60"/>
      <c r="AW9" s="3"/>
      <c r="AX9" s="53" t="s">
        <v>19</v>
      </c>
      <c r="AY9" s="36"/>
      <c r="AZ9" s="37"/>
      <c r="BA9" s="54" t="str">
        <f>IF(E9&gt;0,E9,"")</f>
        <v>52T</v>
      </c>
      <c r="BB9" s="36"/>
      <c r="BC9" s="55"/>
      <c r="BD9" s="62"/>
      <c r="BE9" s="62"/>
      <c r="BF9" s="63" t="s">
        <v>20</v>
      </c>
      <c r="BG9" s="323">
        <f>$K$9</f>
        <v>1000</v>
      </c>
      <c r="BH9" s="325"/>
      <c r="BI9" s="65"/>
      <c r="BJ9" s="61"/>
      <c r="BK9" s="59" t="str">
        <f>IF($O$9&gt;0,$O$9,"")</f>
        <v>U9S-61013</v>
      </c>
      <c r="BL9" s="60"/>
      <c r="BM9" s="3"/>
      <c r="BN9" s="53" t="s">
        <v>19</v>
      </c>
      <c r="BO9" s="36"/>
      <c r="BP9" s="37"/>
      <c r="BQ9" s="54" t="str">
        <f>IF(U9&gt;0,U9,"")</f>
        <v>52T</v>
      </c>
      <c r="BR9" s="36"/>
      <c r="BS9" s="55"/>
      <c r="BT9" s="62"/>
      <c r="BU9" s="62"/>
      <c r="BV9" s="63" t="s">
        <v>20</v>
      </c>
      <c r="BW9" s="323">
        <f>$K$9</f>
        <v>1000</v>
      </c>
      <c r="BX9" s="325"/>
      <c r="BY9" s="65"/>
      <c r="BZ9" s="61"/>
      <c r="CA9" s="59" t="str">
        <f>IF($O$9&gt;0,$O$9,"")</f>
        <v>U9S-61013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23">
        <f>$K$10</f>
        <v>2000</v>
      </c>
      <c r="AB10" s="325"/>
      <c r="AC10" s="65"/>
      <c r="AD10" s="61"/>
      <c r="AE10" s="59" t="str">
        <f>IF($O$10&gt;0,$O$10,"")</f>
        <v>U9S-60004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23">
        <f>$K$10</f>
        <v>2000</v>
      </c>
      <c r="AR10" s="325"/>
      <c r="AS10" s="65"/>
      <c r="AT10" s="61"/>
      <c r="AU10" s="59" t="str">
        <f>IF($O$10&gt;0,$O$10,"")</f>
        <v>U9S-60004</v>
      </c>
      <c r="AV10" s="60"/>
      <c r="AW10" s="3"/>
      <c r="AX10" s="53" t="s">
        <v>22</v>
      </c>
      <c r="AY10" s="36"/>
      <c r="AZ10" s="37"/>
      <c r="BA10" s="54" t="str">
        <f>IF($U$10&gt;0,$U$10,"")</f>
        <v>52T</v>
      </c>
      <c r="BB10" s="36"/>
      <c r="BC10" s="55"/>
      <c r="BD10" s="62"/>
      <c r="BE10" s="62"/>
      <c r="BF10" s="66" t="s">
        <v>23</v>
      </c>
      <c r="BG10" s="323">
        <f>$K$10</f>
        <v>2000</v>
      </c>
      <c r="BH10" s="325"/>
      <c r="BI10" s="65"/>
      <c r="BJ10" s="61"/>
      <c r="BK10" s="59" t="str">
        <f>IF($O$10&gt;0,$O$10,"")</f>
        <v>U9S-60004</v>
      </c>
      <c r="BL10" s="60"/>
      <c r="BM10" s="3"/>
      <c r="BN10" s="53" t="s">
        <v>22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23</v>
      </c>
      <c r="BW10" s="323">
        <f>$K$10</f>
        <v>2000</v>
      </c>
      <c r="BX10" s="325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1000</v>
      </c>
      <c r="F11" s="24"/>
      <c r="G11" s="72"/>
      <c r="H11" s="326" t="s">
        <v>27</v>
      </c>
      <c r="I11" s="326">
        <v>1</v>
      </c>
      <c r="J11" s="326" t="s">
        <v>28</v>
      </c>
      <c r="K11" s="328" t="s">
        <v>29</v>
      </c>
      <c r="L11" s="329"/>
      <c r="M11" s="332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1000</v>
      </c>
      <c r="V11" s="24"/>
      <c r="W11" s="72"/>
      <c r="X11" s="326" t="s">
        <v>27</v>
      </c>
      <c r="Y11" s="326">
        <f>IF($I$11&gt;0,$I$11,"")</f>
        <v>1</v>
      </c>
      <c r="Z11" s="326" t="s">
        <v>28</v>
      </c>
      <c r="AA11" s="328" t="str">
        <f>IF($K$11&gt;0,$K$11,"")</f>
        <v>TT01</v>
      </c>
      <c r="AB11" s="329"/>
      <c r="AC11" s="332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1000</v>
      </c>
      <c r="AL11" s="24"/>
      <c r="AM11" s="72"/>
      <c r="AN11" s="326" t="s">
        <v>27</v>
      </c>
      <c r="AO11" s="326">
        <f>IF($I$11&gt;0,$I$11,"")</f>
        <v>1</v>
      </c>
      <c r="AP11" s="326" t="s">
        <v>28</v>
      </c>
      <c r="AQ11" s="328" t="str">
        <f>IF($K$11&gt;0,$K$11,"")</f>
        <v>TT01</v>
      </c>
      <c r="AR11" s="329"/>
      <c r="AS11" s="332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1000</v>
      </c>
      <c r="BB11" s="24"/>
      <c r="BC11" s="72"/>
      <c r="BD11" s="326" t="s">
        <v>27</v>
      </c>
      <c r="BE11" s="326">
        <f>IF($I$11&gt;0,$I$11,"")</f>
        <v>1</v>
      </c>
      <c r="BF11" s="326" t="s">
        <v>28</v>
      </c>
      <c r="BG11" s="328" t="str">
        <f>IF($K$11&gt;0,$K$11,"")</f>
        <v>TT01</v>
      </c>
      <c r="BH11" s="329"/>
      <c r="BI11" s="332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1000</v>
      </c>
      <c r="BR11" s="24"/>
      <c r="BS11" s="72"/>
      <c r="BT11" s="326" t="s">
        <v>27</v>
      </c>
      <c r="BU11" s="326">
        <f>IF($I$11&gt;0,$I$11,"")</f>
        <v>1</v>
      </c>
      <c r="BV11" s="326" t="s">
        <v>28</v>
      </c>
      <c r="BW11" s="328" t="str">
        <f>IF($K$11&gt;0,$K$11,"")</f>
        <v>TT01</v>
      </c>
      <c r="BX11" s="329"/>
      <c r="BY11" s="332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H-50</f>
        <v>1950</v>
      </c>
      <c r="M14" s="95" t="s">
        <v>38</v>
      </c>
      <c r="N14" s="97">
        <f>W-52</f>
        <v>948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1950</v>
      </c>
      <c r="AC14" s="95" t="s">
        <v>38</v>
      </c>
      <c r="AD14" s="102">
        <f>IF($N$14&gt;0,$N$14,"")</f>
        <v>948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1950</v>
      </c>
      <c r="AS14" s="95" t="s">
        <v>38</v>
      </c>
      <c r="AT14" s="102">
        <f>IF($N$14&gt;0,$N$14,"")</f>
        <v>948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1950</v>
      </c>
      <c r="BI14" s="95" t="s">
        <v>38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1950</v>
      </c>
      <c r="BY14" s="95" t="s">
        <v>38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/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 t="str">
        <f>IF($P$17&gt;0,$P$17,"")</f>
        <v/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 t="str">
        <f>IF($P$17&gt;0,$P$17,"")</f>
        <v/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158</v>
      </c>
      <c r="AY22" s="199"/>
      <c r="AZ22" s="200"/>
      <c r="BA22" s="204" t="str">
        <f>IF(H&lt;=600,"4K-14211",IF(H&lt;=900,"4K-14212",IF(H&lt;=1100,"4K-14214","4K-14216")))</f>
        <v>4K-14216</v>
      </c>
      <c r="BB22" s="168"/>
      <c r="BC22" s="180"/>
      <c r="BD22" s="181" t="s">
        <v>168</v>
      </c>
      <c r="BE22" s="172">
        <v>2</v>
      </c>
      <c r="BF22" s="172">
        <f t="shared" ref="BF22:BF35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175</v>
      </c>
      <c r="BO22" s="199"/>
      <c r="BP22" s="200"/>
      <c r="BQ22" s="204" t="s">
        <v>84</v>
      </c>
      <c r="BR22" s="168"/>
      <c r="BS22" s="180"/>
      <c r="BT22" s="181" t="s">
        <v>170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4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159</v>
      </c>
      <c r="AY23" s="199"/>
      <c r="AZ23" s="200"/>
      <c r="BA23" s="167" t="s">
        <v>114</v>
      </c>
      <c r="BB23" s="168"/>
      <c r="BC23" s="180"/>
      <c r="BD23" s="181" t="s">
        <v>137</v>
      </c>
      <c r="BE23" s="172">
        <f>IF(W&lt;=1000,1,3)</f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 t="s">
        <v>112</v>
      </c>
      <c r="BM23" s="4"/>
      <c r="BN23" s="198" t="s">
        <v>176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168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90</v>
      </c>
      <c r="V24" s="168" t="str">
        <f t="shared" si="0"/>
        <v>-</v>
      </c>
      <c r="W24" s="201">
        <v>25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4K-14211</v>
      </c>
      <c r="AT24" s="176"/>
      <c r="AU24" s="177">
        <f t="shared" si="5"/>
        <v>0.47799999999999998</v>
      </c>
      <c r="AV24" s="178">
        <f t="shared" si="6"/>
        <v>0.93209999999999993</v>
      </c>
      <c r="AW24" s="4"/>
      <c r="AX24" s="198" t="s">
        <v>160</v>
      </c>
      <c r="AY24" s="199"/>
      <c r="AZ24" s="200"/>
      <c r="BA24" s="167" t="s">
        <v>116</v>
      </c>
      <c r="BB24" s="168"/>
      <c r="BC24" s="180"/>
      <c r="BD24" s="181" t="s">
        <v>169</v>
      </c>
      <c r="BE24" s="171">
        <f>IF(H&lt;=600,4,IF(H&lt;=900,6,IF(H&lt;=1600,8,IF(H&gt;1600,10,0))))+IF(W&lt;=1230,3,4)</f>
        <v>13</v>
      </c>
      <c r="BF24" s="172">
        <f t="shared" si="7"/>
        <v>13</v>
      </c>
      <c r="BG24" s="183"/>
      <c r="BH24" s="184" t="s">
        <v>171</v>
      </c>
      <c r="BI24" s="185"/>
      <c r="BJ24" s="186"/>
      <c r="BK24" s="187"/>
      <c r="BL24" s="188" t="s">
        <v>112</v>
      </c>
      <c r="BM24" s="4"/>
      <c r="BN24" s="198" t="s">
        <v>177</v>
      </c>
      <c r="BO24" s="199"/>
      <c r="BP24" s="200"/>
      <c r="BQ24" s="167" t="s">
        <v>94</v>
      </c>
      <c r="BR24" s="168"/>
      <c r="BS24" s="180"/>
      <c r="BT24" s="181" t="s">
        <v>170</v>
      </c>
      <c r="BU24" s="171">
        <f>IF((WS.1*HS.1)/1000000&lt;=1.6,2,4)</f>
        <v>4</v>
      </c>
      <c r="BV24" s="172">
        <f t="shared" si="8"/>
        <v>4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95</v>
      </c>
      <c r="S25" s="199"/>
      <c r="T25" s="200"/>
      <c r="U25" s="167" t="s">
        <v>90</v>
      </c>
      <c r="V25" s="168" t="str">
        <f t="shared" si="0"/>
        <v>-</v>
      </c>
      <c r="W25" s="201">
        <v>26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96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4K-14211</v>
      </c>
      <c r="AT25" s="176"/>
      <c r="AU25" s="177">
        <f t="shared" si="5"/>
        <v>0.47799999999999998</v>
      </c>
      <c r="AV25" s="178">
        <f t="shared" si="6"/>
        <v>0.93209999999999993</v>
      </c>
      <c r="AW25" s="4"/>
      <c r="AX25" s="198" t="s">
        <v>161</v>
      </c>
      <c r="AY25" s="199"/>
      <c r="AZ25" s="200"/>
      <c r="BA25" s="167" t="s">
        <v>117</v>
      </c>
      <c r="BB25" s="168"/>
      <c r="BC25" s="180"/>
      <c r="BD25" s="181" t="s">
        <v>168</v>
      </c>
      <c r="BE25" s="172">
        <v>2</v>
      </c>
      <c r="BF25" s="172">
        <f t="shared" si="7"/>
        <v>2</v>
      </c>
      <c r="BG25" s="183"/>
      <c r="BH25" s="184" t="s">
        <v>172</v>
      </c>
      <c r="BI25" s="185"/>
      <c r="BJ25" s="186"/>
      <c r="BK25" s="187"/>
      <c r="BL25" s="188"/>
      <c r="BM25" s="4"/>
      <c r="BN25" s="198" t="s">
        <v>178</v>
      </c>
      <c r="BO25" s="199"/>
      <c r="BP25" s="200"/>
      <c r="BQ25" s="167" t="s">
        <v>103</v>
      </c>
      <c r="BR25" s="168"/>
      <c r="BS25" s="180"/>
      <c r="BT25" s="181" t="s">
        <v>170</v>
      </c>
      <c r="BU25" s="171">
        <f>(HS.1*2)/1000</f>
        <v>3.9</v>
      </c>
      <c r="BV25" s="172">
        <f t="shared" si="8"/>
        <v>3.9</v>
      </c>
      <c r="BW25" s="183" t="s">
        <v>99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162</v>
      </c>
      <c r="AY26" s="199"/>
      <c r="AZ26" s="200"/>
      <c r="BA26" s="167" t="s">
        <v>105</v>
      </c>
      <c r="BB26" s="168"/>
      <c r="BC26" s="180"/>
      <c r="BD26" s="181" t="s">
        <v>168</v>
      </c>
      <c r="BE26" s="172">
        <v>2</v>
      </c>
      <c r="BF26" s="172">
        <f t="shared" si="7"/>
        <v>2</v>
      </c>
      <c r="BG26" s="183"/>
      <c r="BH26" s="184" t="s">
        <v>173</v>
      </c>
      <c r="BI26" s="185"/>
      <c r="BJ26" s="186"/>
      <c r="BK26" s="187"/>
      <c r="BL26" s="188"/>
      <c r="BM26" s="4"/>
      <c r="BN26" s="198" t="s">
        <v>179</v>
      </c>
      <c r="BO26" s="199"/>
      <c r="BP26" s="200"/>
      <c r="BQ26" s="167" t="s">
        <v>98</v>
      </c>
      <c r="BR26" s="168"/>
      <c r="BS26" s="180"/>
      <c r="BT26" s="181" t="s">
        <v>170</v>
      </c>
      <c r="BU26" s="171">
        <f>(((WS.1-44)+(HS.1-84))*2)/1000</f>
        <v>5.54</v>
      </c>
      <c r="BV26" s="172">
        <f t="shared" si="8"/>
        <v>5.54</v>
      </c>
      <c r="BW26" s="183" t="s">
        <v>99</v>
      </c>
      <c r="BX26" s="184" t="s">
        <v>182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162</v>
      </c>
      <c r="AY27" s="199"/>
      <c r="AZ27" s="200"/>
      <c r="BA27" s="167" t="s">
        <v>105</v>
      </c>
      <c r="BB27" s="168"/>
      <c r="BC27" s="180"/>
      <c r="BD27" s="181" t="s">
        <v>168</v>
      </c>
      <c r="BE27" s="172">
        <v>4</v>
      </c>
      <c r="BF27" s="172">
        <f t="shared" si="7"/>
        <v>4</v>
      </c>
      <c r="BG27" s="212"/>
      <c r="BH27" s="184" t="s">
        <v>120</v>
      </c>
      <c r="BI27" s="185"/>
      <c r="BJ27" s="186"/>
      <c r="BK27" s="187"/>
      <c r="BL27" s="188" t="s">
        <v>112</v>
      </c>
      <c r="BM27" s="4"/>
      <c r="BN27" s="198" t="s">
        <v>180</v>
      </c>
      <c r="BO27" s="199"/>
      <c r="BP27" s="200"/>
      <c r="BQ27" s="167" t="s">
        <v>104</v>
      </c>
      <c r="BR27" s="168"/>
      <c r="BS27" s="180"/>
      <c r="BT27" s="181" t="s">
        <v>169</v>
      </c>
      <c r="BU27" s="171">
        <v>1</v>
      </c>
      <c r="BV27" s="172">
        <f t="shared" si="8"/>
        <v>1</v>
      </c>
      <c r="BW27" s="212"/>
      <c r="BX27" s="184" t="s">
        <v>107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163</v>
      </c>
      <c r="AY28" s="199"/>
      <c r="AZ28" s="200"/>
      <c r="BA28" s="167" t="s">
        <v>102</v>
      </c>
      <c r="BB28" s="168"/>
      <c r="BC28" s="180"/>
      <c r="BD28" s="181" t="s">
        <v>170</v>
      </c>
      <c r="BE28" s="172">
        <f>((W-52)+11)/1000</f>
        <v>0.95899999999999996</v>
      </c>
      <c r="BF28" s="172">
        <f t="shared" si="7"/>
        <v>0.95899999999999996</v>
      </c>
      <c r="BG28" s="183" t="s">
        <v>99</v>
      </c>
      <c r="BH28" s="184"/>
      <c r="BI28" s="185"/>
      <c r="BJ28" s="186"/>
      <c r="BK28" s="187"/>
      <c r="BL28" s="188"/>
      <c r="BM28" s="4"/>
      <c r="BN28" s="198" t="s">
        <v>162</v>
      </c>
      <c r="BO28" s="199"/>
      <c r="BP28" s="200"/>
      <c r="BQ28" s="167" t="s">
        <v>111</v>
      </c>
      <c r="BR28" s="168"/>
      <c r="BS28" s="180"/>
      <c r="BT28" s="181" t="s">
        <v>168</v>
      </c>
      <c r="BU28" s="171">
        <v>8</v>
      </c>
      <c r="BV28" s="172">
        <f t="shared" si="8"/>
        <v>8</v>
      </c>
      <c r="BW28" s="183"/>
      <c r="BX28" s="184" t="s">
        <v>115</v>
      </c>
      <c r="BY28" s="185"/>
      <c r="BZ28" s="186"/>
      <c r="CA28" s="187"/>
      <c r="CB28" s="188" t="s">
        <v>112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164</v>
      </c>
      <c r="AY29" s="199"/>
      <c r="AZ29" s="200"/>
      <c r="BA29" s="167" t="s">
        <v>88</v>
      </c>
      <c r="BB29" s="168"/>
      <c r="BC29" s="180"/>
      <c r="BD29" s="181" t="s">
        <v>168</v>
      </c>
      <c r="BE29" s="172">
        <v>2</v>
      </c>
      <c r="BF29" s="172">
        <f t="shared" si="7"/>
        <v>2</v>
      </c>
      <c r="BG29" s="183"/>
      <c r="BH29" s="184"/>
      <c r="BI29" s="185"/>
      <c r="BJ29" s="186"/>
      <c r="BK29" s="187"/>
      <c r="BL29" s="188"/>
      <c r="BM29" s="4"/>
      <c r="BN29" s="198" t="s">
        <v>181</v>
      </c>
      <c r="BO29" s="199"/>
      <c r="BP29" s="200"/>
      <c r="BQ29" s="167" t="s">
        <v>118</v>
      </c>
      <c r="BR29" s="168"/>
      <c r="BS29" s="180"/>
      <c r="BT29" s="181" t="s">
        <v>168</v>
      </c>
      <c r="BU29" s="171">
        <v>2</v>
      </c>
      <c r="BV29" s="172">
        <f t="shared" si="8"/>
        <v>2</v>
      </c>
      <c r="BW29" s="183"/>
      <c r="BX29" s="184"/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165</v>
      </c>
      <c r="AY30" s="199"/>
      <c r="AZ30" s="200"/>
      <c r="BA30" s="167" t="s">
        <v>93</v>
      </c>
      <c r="BB30" s="168"/>
      <c r="BC30" s="180"/>
      <c r="BD30" s="181" t="s">
        <v>170</v>
      </c>
      <c r="BE30" s="172">
        <v>2</v>
      </c>
      <c r="BF30" s="172">
        <f t="shared" si="7"/>
        <v>2</v>
      </c>
      <c r="BG30" s="183"/>
      <c r="BH30" s="184"/>
      <c r="BI30" s="185"/>
      <c r="BJ30" s="186"/>
      <c r="BK30" s="187"/>
      <c r="BL30" s="188"/>
      <c r="BM30" s="4"/>
      <c r="BN30" s="198" t="s">
        <v>162</v>
      </c>
      <c r="BO30" s="199"/>
      <c r="BP30" s="200"/>
      <c r="BQ30" s="167" t="s">
        <v>119</v>
      </c>
      <c r="BR30" s="168"/>
      <c r="BS30" s="180"/>
      <c r="BT30" s="181" t="s">
        <v>168</v>
      </c>
      <c r="BU30" s="171">
        <v>4</v>
      </c>
      <c r="BV30" s="172">
        <f t="shared" si="8"/>
        <v>4</v>
      </c>
      <c r="BW30" s="183"/>
      <c r="BX30" s="184" t="s">
        <v>120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163</v>
      </c>
      <c r="AY31" s="199"/>
      <c r="AZ31" s="200"/>
      <c r="BA31" s="167" t="s">
        <v>97</v>
      </c>
      <c r="BB31" s="168"/>
      <c r="BC31" s="180"/>
      <c r="BD31" s="181" t="s">
        <v>170</v>
      </c>
      <c r="BE31" s="172">
        <f>((W-41)+(H-76))*2/1000</f>
        <v>5.766</v>
      </c>
      <c r="BF31" s="172">
        <f t="shared" si="7"/>
        <v>5.766</v>
      </c>
      <c r="BG31" s="183" t="s">
        <v>99</v>
      </c>
      <c r="BH31" s="184"/>
      <c r="BI31" s="185"/>
      <c r="BJ31" s="186"/>
      <c r="BK31" s="187"/>
      <c r="BL31" s="188"/>
      <c r="BM31" s="4"/>
      <c r="BN31" s="198" t="s">
        <v>162</v>
      </c>
      <c r="BO31" s="199"/>
      <c r="BP31" s="200"/>
      <c r="BQ31" s="167" t="s">
        <v>113</v>
      </c>
      <c r="BR31" s="168"/>
      <c r="BS31" s="180"/>
      <c r="BT31" s="181" t="s">
        <v>168</v>
      </c>
      <c r="BU31" s="171">
        <v>8</v>
      </c>
      <c r="BV31" s="172">
        <f t="shared" si="8"/>
        <v>8</v>
      </c>
      <c r="BW31" s="183"/>
      <c r="BX31" s="184" t="s">
        <v>174</v>
      </c>
      <c r="BY31" s="185"/>
      <c r="BZ31" s="186"/>
      <c r="CA31" s="187"/>
      <c r="CB31" s="188" t="s">
        <v>112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166</v>
      </c>
      <c r="AY32" s="199"/>
      <c r="AZ32" s="200"/>
      <c r="BA32" s="167" t="s">
        <v>167</v>
      </c>
      <c r="BB32" s="168"/>
      <c r="BC32" s="180"/>
      <c r="BD32" s="181" t="s">
        <v>168</v>
      </c>
      <c r="BE32" s="172"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">
        <v>162</v>
      </c>
      <c r="BO32" s="199"/>
      <c r="BP32" s="200"/>
      <c r="BQ32" s="167" t="s">
        <v>106</v>
      </c>
      <c r="BR32" s="168"/>
      <c r="BS32" s="180"/>
      <c r="BT32" s="181" t="s">
        <v>168</v>
      </c>
      <c r="BU32" s="171">
        <v>2</v>
      </c>
      <c r="BV32" s="172">
        <f t="shared" si="8"/>
        <v>2</v>
      </c>
      <c r="BW32" s="183"/>
      <c r="BX32" s="184" t="s">
        <v>107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162</v>
      </c>
      <c r="AY33" s="199"/>
      <c r="AZ33" s="200"/>
      <c r="BA33" s="167" t="s">
        <v>108</v>
      </c>
      <c r="BB33" s="168"/>
      <c r="BC33" s="180"/>
      <c r="BD33" s="181" t="s">
        <v>168</v>
      </c>
      <c r="BE33" s="172">
        <v>4</v>
      </c>
      <c r="BF33" s="172">
        <f t="shared" si="7"/>
        <v>4</v>
      </c>
      <c r="BG33" s="212"/>
      <c r="BH33" s="184"/>
      <c r="BI33" s="185"/>
      <c r="BJ33" s="186"/>
      <c r="BK33" s="187"/>
      <c r="BL33" s="188"/>
      <c r="BM33" s="4"/>
      <c r="BN33" s="198" t="s">
        <v>162</v>
      </c>
      <c r="BO33" s="199"/>
      <c r="BP33" s="200"/>
      <c r="BQ33" s="167" t="s">
        <v>109</v>
      </c>
      <c r="BR33" s="168"/>
      <c r="BS33" s="180"/>
      <c r="BT33" s="181" t="s">
        <v>168</v>
      </c>
      <c r="BU33" s="171">
        <v>4</v>
      </c>
      <c r="BV33" s="172">
        <f t="shared" si="8"/>
        <v>4</v>
      </c>
      <c r="BW33" s="212"/>
      <c r="BX33" s="184" t="s">
        <v>110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162</v>
      </c>
      <c r="AY34" s="199"/>
      <c r="AZ34" s="200"/>
      <c r="BA34" s="167" t="s">
        <v>111</v>
      </c>
      <c r="BB34" s="168"/>
      <c r="BC34" s="180"/>
      <c r="BD34" s="181" t="s">
        <v>168</v>
      </c>
      <c r="BE34" s="172">
        <v>8</v>
      </c>
      <c r="BF34" s="172">
        <f t="shared" si="7"/>
        <v>8</v>
      </c>
      <c r="BG34" s="212"/>
      <c r="BH34" s="184" t="s">
        <v>115</v>
      </c>
      <c r="BI34" s="185"/>
      <c r="BJ34" s="186"/>
      <c r="BK34" s="187"/>
      <c r="BL34" s="188" t="s">
        <v>112</v>
      </c>
      <c r="BM34" s="4"/>
      <c r="BN34" s="198" t="s">
        <v>179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170</v>
      </c>
      <c r="BU34" s="171">
        <f>((2*WS.1)+(2*HS.1)-172)/1000</f>
        <v>5.6239999999999997</v>
      </c>
      <c r="BV34" s="172">
        <f t="shared" si="8"/>
        <v>5.6239999999999997</v>
      </c>
      <c r="BW34" s="212" t="s">
        <v>99</v>
      </c>
      <c r="BX34" s="184" t="s">
        <v>183</v>
      </c>
      <c r="BY34" s="185"/>
      <c r="BZ34" s="186"/>
      <c r="CA34" s="187"/>
      <c r="CB34" s="188" t="s">
        <v>112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162</v>
      </c>
      <c r="AY35" s="199"/>
      <c r="AZ35" s="200"/>
      <c r="BA35" s="167" t="s">
        <v>105</v>
      </c>
      <c r="BB35" s="168"/>
      <c r="BC35" s="180"/>
      <c r="BD35" s="181" t="s">
        <v>168</v>
      </c>
      <c r="BE35" s="172">
        <v>8</v>
      </c>
      <c r="BF35" s="172">
        <f t="shared" si="7"/>
        <v>8</v>
      </c>
      <c r="BG35" s="212"/>
      <c r="BH35" s="184" t="s">
        <v>174</v>
      </c>
      <c r="BI35" s="185"/>
      <c r="BJ35" s="186"/>
      <c r="BK35" s="187"/>
      <c r="BL35" s="188"/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ref="AX36:AX60" si="12">IF(BA36&gt;"",VLOOKUP(BA36,PART_NAMA,3,FALSE),"")</f>
        <v/>
      </c>
      <c r="AY36" s="199"/>
      <c r="AZ36" s="200"/>
      <c r="BA36" s="167"/>
      <c r="BB36" s="168"/>
      <c r="BC36" s="180"/>
      <c r="BD36" s="181" t="str">
        <f t="shared" ref="BD36:BD60" si="13">IF(BA36&gt;"",VLOOKUP(BA36&amp;$M$10,PART_MASTER,3,FALSE),"")</f>
        <v/>
      </c>
      <c r="BE36" s="171"/>
      <c r="BF36" s="172" t="str">
        <f t="shared" ref="BF36:BF60" si="14">IF(BE36="","",Q*BE36)</f>
        <v/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204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205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5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5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5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5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212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122</v>
      </c>
      <c r="C43" s="240"/>
      <c r="D43" s="240"/>
      <c r="E43" s="240"/>
      <c r="F43" s="241"/>
      <c r="G43" s="242"/>
      <c r="H43" s="243"/>
      <c r="I43" s="233"/>
      <c r="J43" s="244" t="s">
        <v>123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5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124</v>
      </c>
      <c r="C44" s="334" t="s">
        <v>125</v>
      </c>
      <c r="D44" s="335"/>
      <c r="E44" s="336"/>
      <c r="F44" s="334" t="s">
        <v>126</v>
      </c>
      <c r="G44" s="335"/>
      <c r="H44" s="336"/>
      <c r="I44" s="252"/>
      <c r="J44" s="253" t="s">
        <v>124</v>
      </c>
      <c r="K44" s="334" t="s">
        <v>125</v>
      </c>
      <c r="L44" s="335"/>
      <c r="M44" s="335"/>
      <c r="N44" s="336"/>
      <c r="O44" s="253" t="s">
        <v>127</v>
      </c>
      <c r="P44" s="254" t="s">
        <v>124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5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5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130</v>
      </c>
      <c r="D46" s="259"/>
      <c r="E46" s="259"/>
      <c r="F46" s="263"/>
      <c r="G46" s="259"/>
      <c r="H46" s="260"/>
      <c r="I46" s="261"/>
      <c r="J46" s="262">
        <v>2</v>
      </c>
      <c r="K46" s="263" t="s">
        <v>131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5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132</v>
      </c>
      <c r="D47" s="259"/>
      <c r="E47" s="259"/>
      <c r="F47" s="263"/>
      <c r="G47" s="259"/>
      <c r="H47" s="260"/>
      <c r="I47" s="267"/>
      <c r="J47" s="262">
        <v>3</v>
      </c>
      <c r="K47" s="263" t="s">
        <v>133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5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134</v>
      </c>
      <c r="D48" s="259"/>
      <c r="E48" s="259"/>
      <c r="F48" s="263"/>
      <c r="G48" s="259"/>
      <c r="H48" s="260"/>
      <c r="I48" s="267"/>
      <c r="J48" s="262">
        <v>4</v>
      </c>
      <c r="K48" s="263" t="s">
        <v>135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136</v>
      </c>
      <c r="AD48" s="272"/>
      <c r="AE48" s="273" t="s">
        <v>137</v>
      </c>
      <c r="AF48" s="274">
        <f>SUM(AF22:AF47)</f>
        <v>3.3355559999999995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136</v>
      </c>
      <c r="AT48" s="272"/>
      <c r="AU48" s="273" t="s">
        <v>137</v>
      </c>
      <c r="AV48" s="274">
        <f>SUM(AV22:AV47)</f>
        <v>3.2776319999999992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138</v>
      </c>
      <c r="D49" s="259"/>
      <c r="E49" s="259"/>
      <c r="F49" s="263"/>
      <c r="G49" s="259"/>
      <c r="H49" s="260"/>
      <c r="I49" s="267"/>
      <c r="J49" s="262">
        <v>5</v>
      </c>
      <c r="K49" s="263" t="s">
        <v>139</v>
      </c>
      <c r="L49" s="259"/>
      <c r="M49" s="259"/>
      <c r="N49" s="264"/>
      <c r="O49" s="265"/>
      <c r="P49" s="266"/>
      <c r="Q49" s="4"/>
      <c r="R49" s="275" t="s">
        <v>140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141</v>
      </c>
      <c r="AE49" s="279" t="s">
        <v>142</v>
      </c>
      <c r="AF49" s="280">
        <f>AF48*0.986</f>
        <v>3.2888582159999995</v>
      </c>
      <c r="AG49" s="4"/>
      <c r="AH49" s="275" t="s">
        <v>140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141</v>
      </c>
      <c r="AU49" s="279" t="s">
        <v>142</v>
      </c>
      <c r="AV49" s="280">
        <f>AV48*0.986</f>
        <v>3.2317451519999993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143</v>
      </c>
      <c r="D50" s="259"/>
      <c r="E50" s="259"/>
      <c r="F50" s="263"/>
      <c r="G50" s="259"/>
      <c r="H50" s="260"/>
      <c r="I50" s="267"/>
      <c r="J50" s="262">
        <v>6</v>
      </c>
      <c r="K50" s="263" t="s">
        <v>144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145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145</v>
      </c>
      <c r="AV50" s="280">
        <f>AV48*0.974*0.986</f>
        <v>3.1477197780479993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146</v>
      </c>
      <c r="D51" s="259"/>
      <c r="E51" s="259"/>
      <c r="F51" s="263"/>
      <c r="G51" s="259"/>
      <c r="H51" s="260"/>
      <c r="I51" s="267"/>
      <c r="J51" s="262">
        <v>7</v>
      </c>
      <c r="K51" s="263" t="s">
        <v>147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14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148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149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 t="str">
        <f t="shared" si="12"/>
        <v/>
      </c>
      <c r="AY52" s="199"/>
      <c r="AZ52" s="200"/>
      <c r="BA52" s="287"/>
      <c r="BB52" s="168"/>
      <c r="BC52" s="180"/>
      <c r="BD52" s="181" t="str">
        <f t="shared" si="13"/>
        <v/>
      </c>
      <c r="BE52" s="182"/>
      <c r="BF52" s="172" t="str">
        <f t="shared" si="14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150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14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151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12"/>
        <v/>
      </c>
      <c r="AY54" s="199"/>
      <c r="AZ54" s="200"/>
      <c r="BA54" s="287"/>
      <c r="BB54" s="168"/>
      <c r="BC54" s="180"/>
      <c r="BD54" s="181" t="str">
        <f t="shared" si="13"/>
        <v/>
      </c>
      <c r="BE54" s="171"/>
      <c r="BF54" s="172" t="str">
        <f t="shared" si="14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152</v>
      </c>
      <c r="C55" s="267"/>
      <c r="D55" s="267"/>
      <c r="E55" s="267"/>
      <c r="F55" s="267"/>
      <c r="G55" s="267"/>
      <c r="H55" s="267"/>
      <c r="I55" s="267"/>
      <c r="J55" s="300" t="s">
        <v>153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14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154</v>
      </c>
      <c r="K56" s="305"/>
      <c r="L56" s="305"/>
      <c r="M56" s="305"/>
      <c r="N56" s="306"/>
      <c r="O56" s="307" t="s">
        <v>155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14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14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2"/>
        <v/>
      </c>
      <c r="AY58" s="199"/>
      <c r="AZ58" s="200"/>
      <c r="BA58" s="287"/>
      <c r="BB58" s="168"/>
      <c r="BC58" s="180"/>
      <c r="BD58" s="181" t="str">
        <f t="shared" si="13"/>
        <v/>
      </c>
      <c r="BE58" s="171"/>
      <c r="BF58" s="172" t="str">
        <f t="shared" si="14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6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14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6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156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14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6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157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157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157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157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157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</vt:lpstr>
      <vt:lpstr>'TH-KD'!A.</vt:lpstr>
      <vt:lpstr>'TH-KD'!C.</vt:lpstr>
      <vt:lpstr>'TH-KD'!F.</vt:lpstr>
      <vt:lpstr>'TH-KD'!GCS</vt:lpstr>
      <vt:lpstr>'TH-KD'!GTH</vt:lpstr>
      <vt:lpstr>'TH-KD'!H</vt:lpstr>
      <vt:lpstr>'TH-KD'!h.1</vt:lpstr>
      <vt:lpstr>'TH-KD'!h.10</vt:lpstr>
      <vt:lpstr>'TH-KD'!h.2</vt:lpstr>
      <vt:lpstr>'TH-KD'!h.3</vt:lpstr>
      <vt:lpstr>'TH-KD'!h.4</vt:lpstr>
      <vt:lpstr>'TH-KD'!h.5</vt:lpstr>
      <vt:lpstr>'TH-KD'!h.6</vt:lpstr>
      <vt:lpstr>'TH-KD'!h.7</vt:lpstr>
      <vt:lpstr>'TH-KD'!h.8</vt:lpstr>
      <vt:lpstr>'TH-KD'!h.9</vt:lpstr>
      <vt:lpstr>'TH-KD'!HS</vt:lpstr>
      <vt:lpstr>'TH-KD'!HS.1</vt:lpstr>
      <vt:lpstr>'TH-KD'!HS.2</vt:lpstr>
      <vt:lpstr>'TH-KD'!HS.3</vt:lpstr>
      <vt:lpstr>'TH-KD'!HS.4</vt:lpstr>
      <vt:lpstr>'TH-KD'!HS.5</vt:lpstr>
      <vt:lpstr>'TH-KD'!Print_Area</vt:lpstr>
      <vt:lpstr>'TH-KD'!Q</vt:lpstr>
      <vt:lpstr>'TH-KD'!R.</vt:lpstr>
      <vt:lpstr>'TH-KD'!W</vt:lpstr>
      <vt:lpstr>'TH-KD'!w.1</vt:lpstr>
      <vt:lpstr>'TH-KD'!w.10</vt:lpstr>
      <vt:lpstr>'TH-KD'!w.2</vt:lpstr>
      <vt:lpstr>'TH-KD'!w.3</vt:lpstr>
      <vt:lpstr>'TH-KD'!w.4</vt:lpstr>
      <vt:lpstr>'TH-KD'!w.5</vt:lpstr>
      <vt:lpstr>'TH-KD'!w.6</vt:lpstr>
      <vt:lpstr>'TH-KD'!w.7</vt:lpstr>
      <vt:lpstr>'TH-KD'!w.8</vt:lpstr>
      <vt:lpstr>'TH-KD'!w.9</vt:lpstr>
      <vt:lpstr>'TH-KD'!WS</vt:lpstr>
      <vt:lpstr>'TH-KD'!WS.1</vt:lpstr>
      <vt:lpstr>'TH-KD'!WS.2</vt:lpstr>
      <vt:lpstr>'TH-KD'!WS.3</vt:lpstr>
      <vt:lpstr>'TH-KD'!WS.4</vt:lpstr>
      <vt:lpstr>'TH-KD'!WS.5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2024-07-29T09:11:40Z</dcterms:created>
  <dcterms:modified xsi:type="dcterms:W3CDTF">2024-08-09T01:37:43Z</dcterms:modified>
</cp:coreProperties>
</file>