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0D936124-7C14-4316-AC0A-C740F59499B0}" xr6:coauthVersionLast="47" xr6:coauthVersionMax="47" xr10:uidLastSave="{00000000-0000-0000-0000-000000000000}"/>
  <bookViews>
    <workbookView xWindow="-108" yWindow="-108" windowWidth="23256" windowHeight="12456" xr2:uid="{9DFF4261-2704-4D68-A91E-EF43A706D2EB}"/>
  </bookViews>
  <sheets>
    <sheet name="FIX_TH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'FIX_TH-KD'!$P$18</definedName>
    <definedName name="BD">"BD"</definedName>
    <definedName name="C." localSheetId="0">'FIX_TH-KD'!$P$17</definedName>
    <definedName name="F." localSheetId="0">'FIX_TH-KD'!$P$16</definedName>
    <definedName name="GCS" localSheetId="0">'FIX_TH-KD'!$O$12</definedName>
    <definedName name="GTH" localSheetId="0">'FIX_TH-KD'!$O$11</definedName>
    <definedName name="H" localSheetId="0">'FIX_TH-KD'!$E$12</definedName>
    <definedName name="h.1" localSheetId="0">'FIX_TH-KD'!$C$14</definedName>
    <definedName name="h.10" localSheetId="0">'FIX_TH-KD'!$E$18</definedName>
    <definedName name="h.2" localSheetId="0">'FIX_TH-KD'!$C$15</definedName>
    <definedName name="h.3" localSheetId="0">'FIX_TH-KD'!$C$16</definedName>
    <definedName name="h.4" localSheetId="0">'FIX_TH-KD'!$C$17</definedName>
    <definedName name="h.5" localSheetId="0">'FIX_TH-KD'!$C$18</definedName>
    <definedName name="h.6" localSheetId="0">'FIX_TH-KD'!$E$14</definedName>
    <definedName name="h.7" localSheetId="0">'FIX_TH-KD'!$E$15</definedName>
    <definedName name="h.8" localSheetId="0">'FIX_TH-KD'!$E$16</definedName>
    <definedName name="h.9" localSheetId="0">'FIX_TH-KD'!$E$17</definedName>
    <definedName name="HS" localSheetId="0">'FIX_TH-KD'!$H$12</definedName>
    <definedName name="HS.1" localSheetId="0">'FIX_TH-KD'!$L$14</definedName>
    <definedName name="HS.2" localSheetId="0">'FIX_TH-KD'!$L$15</definedName>
    <definedName name="HS.3" localSheetId="0">'FIX_TH-KD'!$L$16</definedName>
    <definedName name="HS.4" localSheetId="0">'FIX_TH-KD'!$L$17</definedName>
    <definedName name="HS.5" localSheetId="0">'FIX_TH-KD'!$L$18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'FIX_TH-KD'!$1:$61</definedName>
    <definedName name="Q" localSheetId="0">'FIX_TH-KD'!$I$11</definedName>
    <definedName name="R." localSheetId="0">'FIX_TH-KD'!$C$62</definedName>
    <definedName name="st" hidden="1">[6]Gra_Ord_In_2000!$BA$12:$BA$1655</definedName>
    <definedName name="W" localSheetId="0">'FIX_TH-KD'!$E$11</definedName>
    <definedName name="w.1" localSheetId="0">'FIX_TH-KD'!$H$14</definedName>
    <definedName name="w.10" localSheetId="0">'FIX_TH-KD'!$J$18</definedName>
    <definedName name="w.2" localSheetId="0">'FIX_TH-KD'!$H$15</definedName>
    <definedName name="w.3" localSheetId="0">'FIX_TH-KD'!$H$16</definedName>
    <definedName name="w.4" localSheetId="0">'FIX_TH-KD'!$H$17</definedName>
    <definedName name="w.5" localSheetId="0">'FIX_TH-KD'!$H$18</definedName>
    <definedName name="w.6" localSheetId="0">'FIX_TH-KD'!$J$14</definedName>
    <definedName name="w.7" localSheetId="0">'FIX_TH-KD'!$J$15</definedName>
    <definedName name="w.8" localSheetId="0">'FIX_TH-KD'!$J$16</definedName>
    <definedName name="w.9" localSheetId="0">'FIX_TH-KD'!$J$17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'FIX_TH-KD'!$L$12</definedName>
    <definedName name="WS.1" localSheetId="0">'FIX_TH-KD'!$N$14</definedName>
    <definedName name="WS.2" localSheetId="0">'FIX_TH-KD'!$N$15</definedName>
    <definedName name="WS.3" localSheetId="0">'FIX_TH-KD'!$N$16</definedName>
    <definedName name="WS.4" localSheetId="0">'FIX_TH-KD'!$N$17</definedName>
    <definedName name="WS.5" localSheetId="0">'FIX_TH-KD'!$N$18</definedName>
    <definedName name="Z_8BD11290_77B3_4D27_9040_BB9D2A7264B2_.wvu.PrintArea" localSheetId="0" hidden="1">'FIX_TH-KD'!$1:$61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4" i="1" l="1"/>
  <c r="BU26" i="1"/>
  <c r="BU25" i="1"/>
  <c r="BU24" i="1"/>
  <c r="BV24" i="1" s="1"/>
  <c r="BF60" i="1"/>
  <c r="BD60" i="1"/>
  <c r="AX60" i="1"/>
  <c r="BE38" i="1"/>
  <c r="BE37" i="1"/>
  <c r="BE36" i="1"/>
  <c r="BF36" i="1" s="1"/>
  <c r="BE35" i="1"/>
  <c r="BF35" i="1" s="1"/>
  <c r="BE30" i="1"/>
  <c r="BF30" i="1" s="1"/>
  <c r="BE29" i="1"/>
  <c r="BF29" i="1" s="1"/>
  <c r="BE28" i="1"/>
  <c r="X29" i="1"/>
  <c r="X28" i="1"/>
  <c r="BV34" i="1"/>
  <c r="BF27" i="1"/>
  <c r="BQ34" i="1"/>
  <c r="BQ23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BF40" i="1"/>
  <c r="AV40" i="1"/>
  <c r="AU40" i="1"/>
  <c r="AP40" i="1"/>
  <c r="AL40" i="1"/>
  <c r="AF40" i="1"/>
  <c r="AE40" i="1"/>
  <c r="Z40" i="1"/>
  <c r="V40" i="1"/>
  <c r="BF39" i="1"/>
  <c r="AV39" i="1"/>
  <c r="AU39" i="1"/>
  <c r="AP39" i="1"/>
  <c r="AL39" i="1"/>
  <c r="AF39" i="1"/>
  <c r="AE39" i="1"/>
  <c r="Z39" i="1"/>
  <c r="V39" i="1"/>
  <c r="BF38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BV36" i="1"/>
  <c r="BT36" i="1"/>
  <c r="BN36" i="1"/>
  <c r="AV36" i="1"/>
  <c r="AU36" i="1"/>
  <c r="AP36" i="1"/>
  <c r="AL36" i="1"/>
  <c r="AF36" i="1"/>
  <c r="AE36" i="1"/>
  <c r="Z36" i="1"/>
  <c r="V36" i="1"/>
  <c r="BV35" i="1"/>
  <c r="BT35" i="1"/>
  <c r="BN35" i="1"/>
  <c r="AV35" i="1"/>
  <c r="AU35" i="1"/>
  <c r="AP35" i="1"/>
  <c r="AL35" i="1"/>
  <c r="AF35" i="1"/>
  <c r="AE35" i="1"/>
  <c r="Z35" i="1"/>
  <c r="V35" i="1"/>
  <c r="BF34" i="1"/>
  <c r="AV34" i="1"/>
  <c r="AU34" i="1"/>
  <c r="AP34" i="1"/>
  <c r="AL34" i="1"/>
  <c r="AF34" i="1"/>
  <c r="AE34" i="1"/>
  <c r="Z34" i="1"/>
  <c r="V34" i="1"/>
  <c r="BV33" i="1"/>
  <c r="BF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V30" i="1"/>
  <c r="AV30" i="1"/>
  <c r="AU30" i="1"/>
  <c r="AP30" i="1"/>
  <c r="AL30" i="1"/>
  <c r="AF30" i="1"/>
  <c r="AE30" i="1"/>
  <c r="Z30" i="1"/>
  <c r="V30" i="1"/>
  <c r="BV29" i="1"/>
  <c r="AV29" i="1"/>
  <c r="AU29" i="1"/>
  <c r="AP29" i="1"/>
  <c r="AL29" i="1"/>
  <c r="AE29" i="1"/>
  <c r="Z29" i="1"/>
  <c r="V29" i="1"/>
  <c r="BV28" i="1"/>
  <c r="BF28" i="1"/>
  <c r="AV28" i="1"/>
  <c r="AU28" i="1"/>
  <c r="AP28" i="1"/>
  <c r="AL28" i="1"/>
  <c r="AE28" i="1"/>
  <c r="AF28" i="1" s="1"/>
  <c r="Z28" i="1"/>
  <c r="V28" i="1"/>
  <c r="BV27" i="1"/>
  <c r="AU27" i="1"/>
  <c r="AP27" i="1"/>
  <c r="AL27" i="1"/>
  <c r="AE27" i="1"/>
  <c r="AF27" i="1" s="1"/>
  <c r="Z27" i="1"/>
  <c r="X27" i="1"/>
  <c r="V27" i="1"/>
  <c r="BF26" i="1"/>
  <c r="AU26" i="1"/>
  <c r="AP26" i="1"/>
  <c r="AL26" i="1"/>
  <c r="AE26" i="1"/>
  <c r="AF26" i="1" s="1"/>
  <c r="Z26" i="1"/>
  <c r="X26" i="1"/>
  <c r="V26" i="1"/>
  <c r="BF25" i="1"/>
  <c r="AU25" i="1"/>
  <c r="AV25" i="1" s="1"/>
  <c r="AS25" i="1"/>
  <c r="AP25" i="1"/>
  <c r="AN25" i="1"/>
  <c r="AL25" i="1"/>
  <c r="AE25" i="1"/>
  <c r="Z25" i="1"/>
  <c r="X25" i="1"/>
  <c r="V25" i="1"/>
  <c r="AU24" i="1"/>
  <c r="AS24" i="1"/>
  <c r="AP24" i="1"/>
  <c r="AL24" i="1"/>
  <c r="AE24" i="1"/>
  <c r="AF24" i="1" s="1"/>
  <c r="Z24" i="1"/>
  <c r="X24" i="1"/>
  <c r="V24" i="1"/>
  <c r="BV23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D15" i="1"/>
  <c r="AB15" i="1"/>
  <c r="Z15" i="1"/>
  <c r="X15" i="1"/>
  <c r="U15" i="1"/>
  <c r="C15" i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AB14" i="1"/>
  <c r="Z14" i="1"/>
  <c r="X14" i="1"/>
  <c r="U14" i="1"/>
  <c r="S14" i="1"/>
  <c r="N14" i="1"/>
  <c r="BJ14" i="1" s="1"/>
  <c r="L14" i="1"/>
  <c r="AN27" i="1" s="1"/>
  <c r="CA12" i="1"/>
  <c r="BZ12" i="1"/>
  <c r="BQ12" i="1"/>
  <c r="BK12" i="1"/>
  <c r="BA12" i="1"/>
  <c r="AU12" i="1"/>
  <c r="AT12" i="1"/>
  <c r="AK12" i="1"/>
  <c r="AE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Z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W9" i="1"/>
  <c r="BK9" i="1"/>
  <c r="BA9" i="1"/>
  <c r="AU9" i="1"/>
  <c r="AQ9" i="1"/>
  <c r="AK9" i="1"/>
  <c r="AE9" i="1"/>
  <c r="AA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E3" i="1"/>
  <c r="BQ3" i="1" s="1"/>
  <c r="AV2" i="1"/>
  <c r="BL2" i="1" s="1"/>
  <c r="CB2" i="1" s="1"/>
  <c r="AF2" i="1"/>
  <c r="AF29" i="1" l="1"/>
  <c r="AF48" i="1" s="1"/>
  <c r="BF37" i="1"/>
  <c r="AV27" i="1"/>
  <c r="AF25" i="1"/>
  <c r="CA4" i="1"/>
  <c r="AE4" i="1"/>
  <c r="BJ11" i="1"/>
  <c r="AR14" i="1"/>
  <c r="BK4" i="1"/>
  <c r="AD12" i="1"/>
  <c r="AT14" i="1"/>
  <c r="S15" i="1"/>
  <c r="BV32" i="1"/>
  <c r="AT11" i="1"/>
  <c r="U3" i="1"/>
  <c r="BV25" i="1"/>
  <c r="AN26" i="1"/>
  <c r="AV26" i="1" s="1"/>
  <c r="BA3" i="1"/>
  <c r="AD11" i="1"/>
  <c r="BH14" i="1"/>
  <c r="BZ14" i="1"/>
  <c r="AN23" i="1"/>
  <c r="AV23" i="1" s="1"/>
  <c r="BF24" i="1"/>
  <c r="AK3" i="1"/>
  <c r="BX14" i="1"/>
  <c r="AN22" i="1"/>
  <c r="AV22" i="1" s="1"/>
  <c r="AI15" i="1"/>
  <c r="AN24" i="1"/>
  <c r="AV24" i="1" s="1"/>
  <c r="BV26" i="1"/>
  <c r="AV48" i="1" l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F4DA1AC3-BD74-49E3-9AE8-47ABF0A44F8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4C969E6C-A16E-426F-9EC3-A1A877195DD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FBFBF10A-1BF3-4DF7-972A-08FBC1015BE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<sst xmlns="http://schemas.openxmlformats.org/spreadsheetml/2006/main" count="558" uniqueCount="201">
  <si>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</si>
  <si>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</si>
  <si>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</si>
  <si>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</si>
  <si>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</si>
  <si>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</si>
  <si>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</si>
  <si>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</si>
  <si>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</si>
  <si>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</si>
  <si>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</si>
  <si>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</si>
  <si>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</si>
  <si>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</si>
  <si>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</si>
  <si>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TH-KD M</t>
  </si>
  <si>
    <t>Delivery Date</t>
  </si>
  <si>
    <t>Elevation Code</t>
  </si>
  <si>
    <t>52F/T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</si>
  <si>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</si>
  <si>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</si>
  <si>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</si>
  <si>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U9S-61014</t>
  </si>
  <si>
    <t>Unit Code</t>
  </si>
  <si>
    <r>
      <t xml:space="preserve">H </t>
    </r>
    <r>
      <rPr>
        <sz val="10"/>
        <rFont val="Arial"/>
        <family val="2"/>
      </rPr>
      <t>item</t>
    </r>
  </si>
  <si>
    <t>U9S-60004</t>
  </si>
  <si>
    <t>52T-A/SM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</si>
  <si>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</si>
  <si>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</si>
  <si>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</si>
  <si>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</si>
  <si>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</si>
  <si>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</si>
  <si>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</si>
  <si>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</si>
  <si>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</si>
  <si>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</si>
  <si>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</si>
  <si>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</si>
  <si>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</si>
  <si>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</si>
  <si>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</si>
  <si>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</si>
  <si>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</si>
  <si>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</si>
  <si>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</si>
  <si>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</si>
  <si>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</si>
  <si>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</si>
  <si>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</si>
  <si>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</si>
  <si>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</si>
  <si>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</si>
  <si>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</si>
  <si>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</si>
  <si>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</si>
  <si>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</si>
  <si>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</si>
  <si>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</si>
  <si>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</si>
  <si>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</si>
  <si>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</si>
  <si>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</si>
  <si>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</si>
  <si>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</si>
  <si>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</si>
  <si>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</si>
  <si>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</si>
  <si>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</si>
  <si>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</si>
  <si>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</si>
  <si>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</si>
  <si>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</si>
  <si>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</si>
  <si>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</si>
  <si>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</si>
  <si>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</si>
  <si>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</si>
  <si>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</si>
  <si>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</si>
  <si>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</si>
  <si>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</si>
  <si>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</si>
  <si>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</si>
  <si>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</si>
  <si>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9K-11088</t>
  </si>
  <si>
    <t>SILL</t>
  </si>
  <si>
    <t>BOTTOM RAIL</t>
  </si>
  <si>
    <t>9K-11090</t>
  </si>
  <si>
    <t>TRANSOM</t>
  </si>
  <si>
    <t>STILE(L)</t>
  </si>
  <si>
    <t>9K-87138</t>
  </si>
  <si>
    <t>9K-20754</t>
  </si>
  <si>
    <t>9K-20669</t>
  </si>
  <si>
    <t>JAMB(L)</t>
  </si>
  <si>
    <t>9K-87104</t>
  </si>
  <si>
    <t>STILE(R)</t>
  </si>
  <si>
    <t>2K-29158</t>
  </si>
  <si>
    <t>M</t>
  </si>
  <si>
    <t>2K-22277</t>
  </si>
  <si>
    <t>JAMB(R)</t>
  </si>
  <si>
    <t>BEADING</t>
  </si>
  <si>
    <t>9K-86115</t>
  </si>
  <si>
    <t>2K-29161</t>
  </si>
  <si>
    <t>GLASS BEAD</t>
  </si>
  <si>
    <t>9K-87119</t>
  </si>
  <si>
    <t>9K-20856</t>
  </si>
  <si>
    <t>9K-30250</t>
  </si>
  <si>
    <t>GLASS BEAD(L)</t>
  </si>
  <si>
    <t>EM-4016</t>
  </si>
  <si>
    <t>FOR HANDLE</t>
  </si>
  <si>
    <t>GLASS BEAD(R)</t>
  </si>
  <si>
    <t>9K-20849</t>
  </si>
  <si>
    <t>EM-4010</t>
  </si>
  <si>
    <t>FOR TRANSMISSION ROD</t>
  </si>
  <si>
    <t>EF-4008D7-SA</t>
  </si>
  <si>
    <t>FOR STAY</t>
  </si>
  <si>
    <t>S</t>
  </si>
  <si>
    <t>BM-4025G</t>
  </si>
  <si>
    <t>EM-4008D8-SA</t>
  </si>
  <si>
    <t>EF-4008D7</t>
  </si>
  <si>
    <t>FOR LOCK KEEPER</t>
  </si>
  <si>
    <t>9K-11113</t>
  </si>
  <si>
    <t>EF-4006D6</t>
  </si>
  <si>
    <t>EM-4012</t>
  </si>
  <si>
    <t>FOR ARMSTOPPER</t>
  </si>
  <si>
    <t>FOR ASS</t>
  </si>
  <si>
    <t>9K-10840</t>
  </si>
  <si>
    <t>9K-30171</t>
  </si>
  <si>
    <t>9K-11141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</si>
  <si>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</si>
  <si>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</si>
  <si>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</si>
  <si>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</si>
  <si>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</si>
  <si>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</si>
  <si>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</si>
  <si>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</si>
  <si>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</si>
  <si>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</si>
  <si>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</si>
  <si>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</si>
  <si>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</si>
  <si>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</si>
  <si>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</si>
  <si>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</si>
  <si>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</si>
  <si>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</si>
  <si>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</si>
  <si>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</si>
  <si>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</si>
  <si>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</si>
  <si>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</si>
  <si>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</si>
  <si>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</si>
  <si>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</si>
  <si>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</si>
  <si>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</si>
  <si>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</si>
  <si>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</si>
  <si>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</si>
  <si>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</si>
  <si>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</si>
  <si>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</si>
  <si>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</si>
  <si>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</si>
  <si>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</si>
  <si>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</si>
  <si>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SCREW</t>
  </si>
  <si>
    <t>SHIM RECEIVER</t>
  </si>
  <si>
    <t>HOLE CAP</t>
  </si>
  <si>
    <t>GASKET</t>
  </si>
  <si>
    <t>BACKPLATE</t>
  </si>
  <si>
    <t>LOCK KEEPER</t>
  </si>
  <si>
    <t>AT MATERIAL</t>
  </si>
  <si>
    <t>SETTING BLOCK</t>
  </si>
  <si>
    <t>SEALER PAD</t>
  </si>
  <si>
    <t>LABEL</t>
  </si>
  <si>
    <t>9K-30241</t>
  </si>
  <si>
    <t>YS</t>
  </si>
  <si>
    <t>YW</t>
  </si>
  <si>
    <t>YK</t>
  </si>
  <si>
    <t>FOR GLASS BEAD</t>
  </si>
  <si>
    <t>FOR HEAD, FOR JAMB</t>
  </si>
  <si>
    <t>FOR INSIDE</t>
  </si>
  <si>
    <t>FOR BACKPLATE</t>
  </si>
  <si>
    <t>FOR OUTSIDE</t>
  </si>
  <si>
    <t>HANDLE</t>
  </si>
  <si>
    <t>TRANSMISSION ROD</t>
  </si>
  <si>
    <t>WEATHER STRIP</t>
  </si>
  <si>
    <t>HANDLE CAP</t>
  </si>
  <si>
    <t>ARMSTOPPER</t>
  </si>
  <si>
    <t>Y</t>
  </si>
  <si>
    <t>9K-87102</t>
  </si>
  <si>
    <t>9K-87116</t>
  </si>
  <si>
    <t>P-14</t>
  </si>
  <si>
    <t>P-9</t>
  </si>
  <si>
    <t>9K-20848</t>
  </si>
  <si>
    <t>9K-20851</t>
  </si>
  <si>
    <t>FOR JAMB</t>
  </si>
  <si>
    <t>FOR JOINT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</si>
</sst>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916B5A16-816C-4D3A-803B-8CD73957CC36}"/>
    <cellStyle name="Normal" xfId="0" builtinId="0"/>
    <cellStyle name="Normal 2" xfId="1" xr:uid="{6AE381D4-F10A-4702-98B7-1403058F96B4}"/>
    <cellStyle name="Normal 5" xfId="3" xr:uid="{7E96586B-3896-497E-B246-37B59C24EECF}"/>
    <cellStyle name="Normal_COBA 2" xfId="4" xr:uid="{E7423ABA-FBB8-401F-B34C-E4DF0A09C8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8FAD31A-1893-4CAB-9D71-06A085451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37043EA5-8B3E-4AE8-A952-50CD1DFE7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3121D3E5-79E5-4D61-B1F3-E01920654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3F7308E2-2A48-4017-9F0B-56F8D4852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E1073F73-5617-401C-9EE3-326FC3179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A7520117-0840-4AFF-8772-8284B337C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99AF0351-1811-4391-BE2C-5A0FA0F1B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20</xdr:row>
      <xdr:rowOff>0</xdr:rowOff>
    </xdr:from>
    <xdr:to>
      <xdr:col>13</xdr:col>
      <xdr:colOff>94302</xdr:colOff>
      <xdr:row>36</xdr:row>
      <xdr:rowOff>58103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8E5E7DD3-5759-4F28-8C61-CD0FD0DBC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726180"/>
          <a:ext cx="3119442" cy="3098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9A5C-F41C-4DDB-B217-FB1984C481E4}">
  <sheetPr codeName="Sheet63"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32" sqref="S32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45519.605508680557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45519.605508680557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45519.605508680557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45519.605508680557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45519.605508680557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FIX TH-KD M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FIX TH-KD M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FIX TH-KD M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FIX TH-KD M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52F/T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52F/T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52F/T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52F/T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23">
        <f>W</f>
        <v>1000</v>
      </c>
      <c r="L9" s="325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52F/T</v>
      </c>
      <c r="V9" s="36"/>
      <c r="W9" s="55"/>
      <c r="X9" s="62"/>
      <c r="Y9" s="62"/>
      <c r="Z9" s="63" t="s">
        <v>21</v>
      </c>
      <c r="AA9" s="323">
        <f>$K$9</f>
        <v>1000</v>
      </c>
      <c r="AB9" s="325"/>
      <c r="AC9" s="65"/>
      <c r="AD9" s="61"/>
      <c r="AE9" s="59" t="str">
        <f>IF($O$9&gt;0,$O$9,"")</f>
        <v>U9S-61014</v>
      </c>
      <c r="AF9" s="60"/>
      <c r="AG9" s="3"/>
      <c r="AH9" s="53" t="s">
        <v>20</v>
      </c>
      <c r="AI9" s="36"/>
      <c r="AJ9" s="37"/>
      <c r="AK9" s="54" t="str">
        <f>IF($E$9&gt;0,$E$9,"")</f>
        <v>52F/T</v>
      </c>
      <c r="AL9" s="36"/>
      <c r="AM9" s="55"/>
      <c r="AN9" s="62"/>
      <c r="AO9" s="62"/>
      <c r="AP9" s="63" t="s">
        <v>21</v>
      </c>
      <c r="AQ9" s="323">
        <f>$K$9</f>
        <v>1000</v>
      </c>
      <c r="AR9" s="325"/>
      <c r="AS9" s="65"/>
      <c r="AT9" s="61"/>
      <c r="AU9" s="59" t="str">
        <f>IF($O$9&gt;0,$O$9,"")</f>
        <v>U9S-61014</v>
      </c>
      <c r="AV9" s="60"/>
      <c r="AW9" s="3"/>
      <c r="AX9" s="53" t="s">
        <v>20</v>
      </c>
      <c r="AY9" s="36"/>
      <c r="AZ9" s="37"/>
      <c r="BA9" s="54" t="str">
        <f>IF(E9&gt;0,E9,"")</f>
        <v>52F/T</v>
      </c>
      <c r="BB9" s="36"/>
      <c r="BC9" s="55"/>
      <c r="BD9" s="62"/>
      <c r="BE9" s="62"/>
      <c r="BF9" s="63" t="s">
        <v>21</v>
      </c>
      <c r="BG9" s="323">
        <f>$K$9</f>
        <v>1000</v>
      </c>
      <c r="BH9" s="325"/>
      <c r="BI9" s="65"/>
      <c r="BJ9" s="61"/>
      <c r="BK9" s="59" t="str">
        <f>IF($O$9&gt;0,$O$9,"")</f>
        <v>U9S-61014</v>
      </c>
      <c r="BL9" s="60"/>
      <c r="BM9" s="3"/>
      <c r="BN9" s="53" t="s">
        <v>20</v>
      </c>
      <c r="BO9" s="36"/>
      <c r="BP9" s="37"/>
      <c r="BQ9" s="54" t="str">
        <f>IF(U9&gt;0,U9,"")</f>
        <v>52F/T</v>
      </c>
      <c r="BR9" s="36"/>
      <c r="BS9" s="55"/>
      <c r="BT9" s="62"/>
      <c r="BU9" s="62"/>
      <c r="BV9" s="63" t="s">
        <v>21</v>
      </c>
      <c r="BW9" s="323">
        <f>$K$9</f>
        <v>1000</v>
      </c>
      <c r="BX9" s="325"/>
      <c r="BY9" s="65"/>
      <c r="BZ9" s="61"/>
      <c r="CA9" s="59" t="str">
        <f>IF($O$9&gt;0,$O$9,"")</f>
        <v>U9S-61014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23">
        <f>H</f>
        <v>2000</v>
      </c>
      <c r="L10" s="324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23">
        <f>$K$10</f>
        <v>2000</v>
      </c>
      <c r="AB10" s="325"/>
      <c r="AC10" s="65"/>
      <c r="AD10" s="61"/>
      <c r="AE10" s="59" t="str">
        <f>IF($O$10&gt;0,$O$10,"")</f>
        <v>U9S-60004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23">
        <f>$K$10</f>
        <v>2000</v>
      </c>
      <c r="AR10" s="325"/>
      <c r="AS10" s="65"/>
      <c r="AT10" s="61"/>
      <c r="AU10" s="59" t="str">
        <f>IF($O$10&gt;0,$O$10,"")</f>
        <v>U9S-60004</v>
      </c>
      <c r="AV10" s="60"/>
      <c r="AW10" s="3"/>
      <c r="AX10" s="53" t="s">
        <v>23</v>
      </c>
      <c r="AY10" s="36"/>
      <c r="AZ10" s="37"/>
      <c r="BA10" s="54" t="str">
        <f>IF($U$10&gt;0,$U$10,"")</f>
        <v>52F/T</v>
      </c>
      <c r="BB10" s="36"/>
      <c r="BC10" s="55"/>
      <c r="BD10" s="62"/>
      <c r="BE10" s="62"/>
      <c r="BF10" s="66" t="s">
        <v>24</v>
      </c>
      <c r="BG10" s="323">
        <f>$K$10</f>
        <v>2000</v>
      </c>
      <c r="BH10" s="325"/>
      <c r="BI10" s="65"/>
      <c r="BJ10" s="61"/>
      <c r="BK10" s="59" t="str">
        <f>IF($O$10&gt;0,$O$10,"")</f>
        <v>U9S-60004</v>
      </c>
      <c r="BL10" s="60"/>
      <c r="BM10" s="3"/>
      <c r="BN10" s="53" t="s">
        <v>23</v>
      </c>
      <c r="BO10" s="36"/>
      <c r="BP10" s="37"/>
      <c r="BQ10" s="54" t="str">
        <f>IF($AK$10&gt;0,$AK$10,"")</f>
        <v>52T-A/SM</v>
      </c>
      <c r="BR10" s="36"/>
      <c r="BS10" s="55"/>
      <c r="BT10" s="62"/>
      <c r="BU10" s="62"/>
      <c r="BV10" s="66" t="s">
        <v>24</v>
      </c>
      <c r="BW10" s="323">
        <f>$K$10</f>
        <v>2000</v>
      </c>
      <c r="BX10" s="325"/>
      <c r="BY10" s="65"/>
      <c r="BZ10" s="61"/>
      <c r="CA10" s="59" t="str">
        <f>IF($O$10&gt;0,$O$10,"")</f>
        <v>U9S-60004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26" t="s">
        <v>28</v>
      </c>
      <c r="I11" s="326">
        <v>1</v>
      </c>
      <c r="J11" s="326" t="s">
        <v>29</v>
      </c>
      <c r="K11" s="328" t="s">
        <v>30</v>
      </c>
      <c r="L11" s="329"/>
      <c r="M11" s="332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26" t="s">
        <v>28</v>
      </c>
      <c r="Y11" s="326">
        <f>IF($I$11&gt;0,$I$11,"")</f>
        <v>1</v>
      </c>
      <c r="Z11" s="326" t="s">
        <v>29</v>
      </c>
      <c r="AA11" s="328" t="str">
        <f>IF($K$11&gt;0,$K$11,"")</f>
        <v>TT01</v>
      </c>
      <c r="AB11" s="329"/>
      <c r="AC11" s="332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26" t="s">
        <v>28</v>
      </c>
      <c r="AO11" s="326">
        <f>IF($I$11&gt;0,$I$11,"")</f>
        <v>1</v>
      </c>
      <c r="AP11" s="326" t="s">
        <v>29</v>
      </c>
      <c r="AQ11" s="328" t="str">
        <f>IF($K$11&gt;0,$K$11,"")</f>
        <v>TT01</v>
      </c>
      <c r="AR11" s="329"/>
      <c r="AS11" s="332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26" t="s">
        <v>28</v>
      </c>
      <c r="BE11" s="326">
        <f>IF($I$11&gt;0,$I$11,"")</f>
        <v>1</v>
      </c>
      <c r="BF11" s="326" t="s">
        <v>29</v>
      </c>
      <c r="BG11" s="328" t="str">
        <f>IF($K$11&gt;0,$K$11,"")</f>
        <v>TT01</v>
      </c>
      <c r="BH11" s="329"/>
      <c r="BI11" s="332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26" t="s">
        <v>28</v>
      </c>
      <c r="BU11" s="326">
        <f>IF($I$11&gt;0,$I$11,"")</f>
        <v>1</v>
      </c>
      <c r="BV11" s="326" t="s">
        <v>29</v>
      </c>
      <c r="BW11" s="328" t="str">
        <f>IF($K$11&gt;0,$K$11,"")</f>
        <v>TT01</v>
      </c>
      <c r="BX11" s="329"/>
      <c r="BY11" s="332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27"/>
      <c r="I12" s="327"/>
      <c r="J12" s="327"/>
      <c r="K12" s="330"/>
      <c r="L12" s="331"/>
      <c r="M12" s="333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27"/>
      <c r="Y12" s="327"/>
      <c r="Z12" s="327"/>
      <c r="AA12" s="330"/>
      <c r="AB12" s="331"/>
      <c r="AC12" s="333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27"/>
      <c r="AO12" s="327"/>
      <c r="AP12" s="327"/>
      <c r="AQ12" s="330"/>
      <c r="AR12" s="331"/>
      <c r="AS12" s="333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27"/>
      <c r="BE12" s="327"/>
      <c r="BF12" s="327"/>
      <c r="BG12" s="330"/>
      <c r="BH12" s="331"/>
      <c r="BI12" s="333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27"/>
      <c r="BU12" s="327"/>
      <c r="BV12" s="327"/>
      <c r="BW12" s="330"/>
      <c r="BX12" s="331"/>
      <c r="BY12" s="333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500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h.2-10</f>
        <v>1430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500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1430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500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1430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500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1430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500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1430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1440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1440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1440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1440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1440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4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0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167</v>
      </c>
      <c r="AY22" s="199"/>
      <c r="AZ22" s="200"/>
      <c r="BA22" s="204" t="s">
        <v>195</v>
      </c>
      <c r="BB22" s="168"/>
      <c r="BC22" s="180"/>
      <c r="BD22" s="181" t="s">
        <v>179</v>
      </c>
      <c r="BE22" s="171">
        <v>2</v>
      </c>
      <c r="BF22" s="172">
        <f t="shared" ref="BF22:BF43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187</v>
      </c>
      <c r="BO22" s="199"/>
      <c r="BP22" s="200"/>
      <c r="BQ22" s="204" t="s">
        <v>85</v>
      </c>
      <c r="BR22" s="168"/>
      <c r="BS22" s="180"/>
      <c r="BT22" s="181" t="s">
        <v>181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193</v>
      </c>
      <c r="V23" s="168" t="str">
        <f t="shared" si="0"/>
        <v>-</v>
      </c>
      <c r="W23" s="201">
        <v>1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0.57099999999999995</v>
      </c>
      <c r="AF23" s="178">
        <f>IF(U23&gt;"",(AE23*X23*Z23)/1000,"")</f>
        <v>0.54758899999999999</v>
      </c>
      <c r="AG23" s="4"/>
      <c r="AH23" s="198" t="s">
        <v>87</v>
      </c>
      <c r="AI23" s="199"/>
      <c r="AJ23" s="203"/>
      <c r="AK23" s="167" t="s">
        <v>84</v>
      </c>
      <c r="AL23" s="168" t="str">
        <f t="shared" si="3"/>
        <v>-</v>
      </c>
      <c r="AM23" s="201">
        <v>4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177</v>
      </c>
      <c r="AY23" s="199"/>
      <c r="AZ23" s="200"/>
      <c r="BA23" s="167" t="s">
        <v>178</v>
      </c>
      <c r="BB23" s="168"/>
      <c r="BC23" s="180"/>
      <c r="BD23" s="181" t="s">
        <v>179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 t="s">
        <v>7</v>
      </c>
      <c r="BM23" s="4"/>
      <c r="BN23" s="198" t="s">
        <v>188</v>
      </c>
      <c r="BO23" s="199"/>
      <c r="BP23" s="200"/>
      <c r="BQ23" s="167" t="str">
        <f>IF(WS.1&lt;=748,"9K-11094","9K-11091")</f>
        <v>9K-11091</v>
      </c>
      <c r="BR23" s="168"/>
      <c r="BS23" s="180"/>
      <c r="BT23" s="181" t="s">
        <v>179</v>
      </c>
      <c r="BU23" s="171"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89</v>
      </c>
      <c r="S24" s="199"/>
      <c r="T24" s="200"/>
      <c r="U24" s="167" t="s">
        <v>194</v>
      </c>
      <c r="V24" s="168" t="str">
        <f t="shared" si="0"/>
        <v>-</v>
      </c>
      <c r="W24" s="201">
        <v>4</v>
      </c>
      <c r="X24" s="207">
        <f>W-41</f>
        <v>959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0.79900000000000004</v>
      </c>
      <c r="AF24" s="178">
        <f t="shared" ref="AF24:AF47" si="9">IF(U24&gt;"",(AE24*X24*Z24)/1000,"")</f>
        <v>0.76624099999999995</v>
      </c>
      <c r="AG24" s="4"/>
      <c r="AH24" s="198" t="s">
        <v>90</v>
      </c>
      <c r="AI24" s="199"/>
      <c r="AJ24" s="203"/>
      <c r="AK24" s="167" t="s">
        <v>91</v>
      </c>
      <c r="AL24" s="168" t="str">
        <f t="shared" si="3"/>
        <v>-</v>
      </c>
      <c r="AM24" s="201">
        <v>1</v>
      </c>
      <c r="AN24" s="207">
        <f>HS.1</f>
        <v>1430</v>
      </c>
      <c r="AO24" s="171">
        <v>1</v>
      </c>
      <c r="AP24" s="172">
        <f t="shared" si="4"/>
        <v>1</v>
      </c>
      <c r="AQ24" s="202"/>
      <c r="AR24" s="174"/>
      <c r="AS24" s="175" t="str">
        <f>IF(h.1&lt;=560,"4K-14211",IF(h.1&lt;=860,"4K-14212",IF(h.1&lt;=1060,"4K-14214","4K-14216")))</f>
        <v>4K-14211</v>
      </c>
      <c r="AT24" s="176"/>
      <c r="AU24" s="177">
        <f t="shared" si="5"/>
        <v>0.47799999999999998</v>
      </c>
      <c r="AV24" s="178">
        <f t="shared" si="6"/>
        <v>0.68353999999999993</v>
      </c>
      <c r="AW24" s="4"/>
      <c r="AX24" s="198" t="s">
        <v>168</v>
      </c>
      <c r="AY24" s="199"/>
      <c r="AZ24" s="200"/>
      <c r="BA24" s="167" t="s">
        <v>118</v>
      </c>
      <c r="BB24" s="168"/>
      <c r="BC24" s="180"/>
      <c r="BD24" s="181" t="s">
        <v>179</v>
      </c>
      <c r="BE24" s="171">
        <v>12</v>
      </c>
      <c r="BF24" s="172">
        <f t="shared" si="7"/>
        <v>12</v>
      </c>
      <c r="BG24" s="183"/>
      <c r="BH24" s="184" t="s">
        <v>126</v>
      </c>
      <c r="BI24" s="185"/>
      <c r="BJ24" s="186"/>
      <c r="BK24" s="187"/>
      <c r="BL24" s="188" t="s">
        <v>117</v>
      </c>
      <c r="BM24" s="4"/>
      <c r="BN24" s="198" t="s">
        <v>175</v>
      </c>
      <c r="BO24" s="199"/>
      <c r="BP24" s="200"/>
      <c r="BQ24" s="167" t="s">
        <v>93</v>
      </c>
      <c r="BR24" s="168"/>
      <c r="BS24" s="180"/>
      <c r="BT24" s="181" t="s">
        <v>181</v>
      </c>
      <c r="BU24" s="171">
        <f>IF((WS.1*HS.1)/1000000&lt;1.6,2,4)</f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94</v>
      </c>
      <c r="S25" s="199"/>
      <c r="T25" s="200"/>
      <c r="U25" s="167" t="s">
        <v>95</v>
      </c>
      <c r="V25" s="168" t="str">
        <f t="shared" si="0"/>
        <v>-</v>
      </c>
      <c r="W25" s="201">
        <v>27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96</v>
      </c>
      <c r="AI25" s="199"/>
      <c r="AJ25" s="203"/>
      <c r="AK25" s="167" t="s">
        <v>91</v>
      </c>
      <c r="AL25" s="168" t="str">
        <f t="shared" si="3"/>
        <v>-</v>
      </c>
      <c r="AM25" s="201">
        <v>2</v>
      </c>
      <c r="AN25" s="207">
        <f>HS.1</f>
        <v>1430</v>
      </c>
      <c r="AO25" s="171">
        <v>1</v>
      </c>
      <c r="AP25" s="172">
        <f t="shared" si="4"/>
        <v>1</v>
      </c>
      <c r="AQ25" s="209"/>
      <c r="AR25" s="174"/>
      <c r="AS25" s="175" t="str">
        <f>IF(h.1&lt;=560,"4K-14211",IF(h.1&lt;=860,"4K-14212",IF(h.1&lt;=1060,"4K-14214","4K-14216")))</f>
        <v>4K-14211</v>
      </c>
      <c r="AT25" s="176"/>
      <c r="AU25" s="177">
        <f t="shared" si="5"/>
        <v>0.47799999999999998</v>
      </c>
      <c r="AV25" s="178">
        <f t="shared" si="6"/>
        <v>0.68353999999999993</v>
      </c>
      <c r="AW25" s="4"/>
      <c r="AX25" s="198" t="s">
        <v>168</v>
      </c>
      <c r="AY25" s="199"/>
      <c r="AZ25" s="200"/>
      <c r="BA25" s="167" t="s">
        <v>119</v>
      </c>
      <c r="BB25" s="168"/>
      <c r="BC25" s="180"/>
      <c r="BD25" s="181" t="s">
        <v>179</v>
      </c>
      <c r="BE25" s="171">
        <v>8</v>
      </c>
      <c r="BF25" s="172">
        <f t="shared" si="7"/>
        <v>8</v>
      </c>
      <c r="BG25" s="183"/>
      <c r="BH25" s="184" t="s">
        <v>116</v>
      </c>
      <c r="BI25" s="185"/>
      <c r="BJ25" s="186"/>
      <c r="BK25" s="187"/>
      <c r="BL25" s="188"/>
      <c r="BM25" s="4"/>
      <c r="BN25" s="198" t="s">
        <v>189</v>
      </c>
      <c r="BO25" s="199"/>
      <c r="BP25" s="200"/>
      <c r="BQ25" s="167" t="s">
        <v>103</v>
      </c>
      <c r="BR25" s="168"/>
      <c r="BS25" s="180"/>
      <c r="BT25" s="181" t="s">
        <v>181</v>
      </c>
      <c r="BU25" s="171">
        <f>(HS.1*2)/1000</f>
        <v>2.86</v>
      </c>
      <c r="BV25" s="172">
        <f t="shared" si="8"/>
        <v>2.86</v>
      </c>
      <c r="BW25" s="183" t="s">
        <v>98</v>
      </c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100</v>
      </c>
      <c r="S26" s="199"/>
      <c r="T26" s="200"/>
      <c r="U26" s="167" t="s">
        <v>95</v>
      </c>
      <c r="V26" s="168" t="str">
        <f t="shared" si="0"/>
        <v>-</v>
      </c>
      <c r="W26" s="201">
        <v>28</v>
      </c>
      <c r="X26" s="170">
        <f>H</f>
        <v>2000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101</v>
      </c>
      <c r="AI26" s="199"/>
      <c r="AJ26" s="203"/>
      <c r="AK26" s="167" t="s">
        <v>102</v>
      </c>
      <c r="AL26" s="168" t="str">
        <f t="shared" si="3"/>
        <v>-</v>
      </c>
      <c r="AM26" s="201">
        <v>0</v>
      </c>
      <c r="AN26" s="170">
        <f>WS.1-61</f>
        <v>887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0.17030400000000001</v>
      </c>
      <c r="AW26" s="4"/>
      <c r="AX26" s="198" t="s">
        <v>168</v>
      </c>
      <c r="AY26" s="199"/>
      <c r="AZ26" s="200"/>
      <c r="BA26" s="167" t="s">
        <v>120</v>
      </c>
      <c r="BB26" s="168"/>
      <c r="BC26" s="180"/>
      <c r="BD26" s="181" t="s">
        <v>179</v>
      </c>
      <c r="BE26" s="171">
        <v>4</v>
      </c>
      <c r="BF26" s="172">
        <f t="shared" si="7"/>
        <v>4</v>
      </c>
      <c r="BG26" s="183"/>
      <c r="BH26" s="184" t="s">
        <v>121</v>
      </c>
      <c r="BI26" s="185"/>
      <c r="BJ26" s="186"/>
      <c r="BK26" s="187"/>
      <c r="BL26" s="188" t="s">
        <v>7</v>
      </c>
      <c r="BM26" s="4"/>
      <c r="BN26" s="198" t="s">
        <v>171</v>
      </c>
      <c r="BO26" s="199"/>
      <c r="BP26" s="200"/>
      <c r="BQ26" s="167" t="s">
        <v>99</v>
      </c>
      <c r="BR26" s="168"/>
      <c r="BS26" s="180"/>
      <c r="BT26" s="181" t="s">
        <v>181</v>
      </c>
      <c r="BU26" s="171">
        <f>(((WS.1-44)+(HS.1-84))*2)/1000</f>
        <v>4.5</v>
      </c>
      <c r="BV26" s="172">
        <f t="shared" si="8"/>
        <v>4.5</v>
      </c>
      <c r="BW26" s="183" t="s">
        <v>98</v>
      </c>
      <c r="BX26" s="184" t="s">
        <v>186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104</v>
      </c>
      <c r="S27" s="199"/>
      <c r="T27" s="200"/>
      <c r="U27" s="167" t="s">
        <v>105</v>
      </c>
      <c r="V27" s="168" t="str">
        <f t="shared" si="0"/>
        <v>-</v>
      </c>
      <c r="W27" s="201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101</v>
      </c>
      <c r="AI27" s="199"/>
      <c r="AJ27" s="203"/>
      <c r="AK27" s="167" t="s">
        <v>102</v>
      </c>
      <c r="AL27" s="168" t="str">
        <f t="shared" si="3"/>
        <v>-</v>
      </c>
      <c r="AM27" s="201">
        <v>0</v>
      </c>
      <c r="AN27" s="170">
        <f>HS.1-84</f>
        <v>1346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0.258432</v>
      </c>
      <c r="AW27" s="4"/>
      <c r="AX27" s="198" t="s">
        <v>168</v>
      </c>
      <c r="AY27" s="199"/>
      <c r="AZ27" s="200"/>
      <c r="BA27" s="167" t="s">
        <v>123</v>
      </c>
      <c r="BB27" s="168"/>
      <c r="BC27" s="180"/>
      <c r="BD27" s="181" t="s">
        <v>179</v>
      </c>
      <c r="BE27" s="171">
        <v>2</v>
      </c>
      <c r="BF27" s="172">
        <f t="shared" si="7"/>
        <v>2</v>
      </c>
      <c r="BG27" s="212"/>
      <c r="BH27" s="184" t="s">
        <v>182</v>
      </c>
      <c r="BI27" s="185"/>
      <c r="BJ27" s="186"/>
      <c r="BK27" s="187"/>
      <c r="BL27" s="188" t="s">
        <v>7</v>
      </c>
      <c r="BM27" s="4"/>
      <c r="BN27" s="198" t="s">
        <v>190</v>
      </c>
      <c r="BO27" s="199"/>
      <c r="BP27" s="200"/>
      <c r="BQ27" s="167" t="s">
        <v>107</v>
      </c>
      <c r="BR27" s="168"/>
      <c r="BS27" s="180"/>
      <c r="BT27" s="181" t="s">
        <v>192</v>
      </c>
      <c r="BU27" s="171">
        <v>1</v>
      </c>
      <c r="BV27" s="172">
        <f t="shared" si="8"/>
        <v>1</v>
      </c>
      <c r="BW27" s="212"/>
      <c r="BX27" s="184" t="s">
        <v>110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108</v>
      </c>
      <c r="S28" s="214"/>
      <c r="T28" s="215"/>
      <c r="U28" s="167" t="s">
        <v>105</v>
      </c>
      <c r="V28" s="168" t="str">
        <f t="shared" si="0"/>
        <v>-</v>
      </c>
      <c r="W28" s="201">
        <v>1</v>
      </c>
      <c r="X28" s="170">
        <f>h.1-36</f>
        <v>464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6.4496000000000012E-2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169</v>
      </c>
      <c r="AY28" s="199"/>
      <c r="AZ28" s="200"/>
      <c r="BA28" s="167" t="s">
        <v>127</v>
      </c>
      <c r="BB28" s="168"/>
      <c r="BC28" s="180"/>
      <c r="BD28" s="181" t="s">
        <v>179</v>
      </c>
      <c r="BE28" s="171">
        <f>IF(W&lt;=1000,1,3)</f>
        <v>1</v>
      </c>
      <c r="BF28" s="172">
        <f t="shared" si="7"/>
        <v>1</v>
      </c>
      <c r="BG28" s="183"/>
      <c r="BH28" s="184"/>
      <c r="BI28" s="185"/>
      <c r="BJ28" s="186"/>
      <c r="BK28" s="187"/>
      <c r="BL28" s="188" t="s">
        <v>117</v>
      </c>
      <c r="BM28" s="4"/>
      <c r="BN28" s="198" t="s">
        <v>168</v>
      </c>
      <c r="BO28" s="199"/>
      <c r="BP28" s="200"/>
      <c r="BQ28" s="167" t="s">
        <v>118</v>
      </c>
      <c r="BR28" s="168"/>
      <c r="BS28" s="180"/>
      <c r="BT28" s="181" t="s">
        <v>179</v>
      </c>
      <c r="BU28" s="171">
        <v>8</v>
      </c>
      <c r="BV28" s="172">
        <f t="shared" si="8"/>
        <v>8</v>
      </c>
      <c r="BW28" s="183"/>
      <c r="BX28" s="184" t="s">
        <v>200</v>
      </c>
      <c r="BY28" s="185"/>
      <c r="BZ28" s="186"/>
      <c r="CA28" s="187"/>
      <c r="CB28" s="188" t="s">
        <v>117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111</v>
      </c>
      <c r="S29" s="214"/>
      <c r="T29" s="215"/>
      <c r="U29" s="217" t="s">
        <v>105</v>
      </c>
      <c r="V29" s="168" t="str">
        <f t="shared" si="0"/>
        <v>-</v>
      </c>
      <c r="W29" s="218">
        <v>2</v>
      </c>
      <c r="X29" s="170">
        <f>h.1-36</f>
        <v>464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6.4496000000000012E-2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170</v>
      </c>
      <c r="AY29" s="199"/>
      <c r="AZ29" s="200"/>
      <c r="BA29" s="167" t="s">
        <v>128</v>
      </c>
      <c r="BB29" s="168"/>
      <c r="BC29" s="180"/>
      <c r="BD29" s="181" t="s">
        <v>180</v>
      </c>
      <c r="BE29" s="171">
        <f>IF(h.2&lt;=560,4,IF(h.2&lt;=860,6,IF(h.2&lt;=1560,8,10)))+IF(W&lt;=1230,3,4)</f>
        <v>11</v>
      </c>
      <c r="BF29" s="172">
        <f t="shared" si="7"/>
        <v>11</v>
      </c>
      <c r="BG29" s="183"/>
      <c r="BH29" s="184" t="s">
        <v>183</v>
      </c>
      <c r="BI29" s="185"/>
      <c r="BJ29" s="186"/>
      <c r="BK29" s="187"/>
      <c r="BL29" s="188" t="s">
        <v>117</v>
      </c>
      <c r="BM29" s="4"/>
      <c r="BN29" s="198" t="s">
        <v>191</v>
      </c>
      <c r="BO29" s="199"/>
      <c r="BP29" s="200"/>
      <c r="BQ29" s="167" t="s">
        <v>122</v>
      </c>
      <c r="BR29" s="168"/>
      <c r="BS29" s="180"/>
      <c r="BT29" s="181" t="s">
        <v>179</v>
      </c>
      <c r="BU29" s="171">
        <v>2</v>
      </c>
      <c r="BV29" s="172">
        <f t="shared" si="8"/>
        <v>2</v>
      </c>
      <c r="BW29" s="183"/>
      <c r="BX29" s="184"/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171</v>
      </c>
      <c r="AY30" s="199"/>
      <c r="AZ30" s="200"/>
      <c r="BA30" s="167" t="s">
        <v>196</v>
      </c>
      <c r="BB30" s="168"/>
      <c r="BC30" s="180"/>
      <c r="BD30" s="181" t="s">
        <v>181</v>
      </c>
      <c r="BE30" s="171">
        <f>((2*W)+(2*h.1)-68)/1000</f>
        <v>2.9319999999999999</v>
      </c>
      <c r="BF30" s="172">
        <f t="shared" si="7"/>
        <v>2.9319999999999999</v>
      </c>
      <c r="BG30" s="183" t="s">
        <v>98</v>
      </c>
      <c r="BH30" s="184" t="s">
        <v>184</v>
      </c>
      <c r="BI30" s="185"/>
      <c r="BJ30" s="186"/>
      <c r="BK30" s="187"/>
      <c r="BL30" s="188" t="s">
        <v>117</v>
      </c>
      <c r="BM30" s="4"/>
      <c r="BN30" s="198" t="s">
        <v>168</v>
      </c>
      <c r="BO30" s="199"/>
      <c r="BP30" s="200"/>
      <c r="BQ30" s="167" t="s">
        <v>124</v>
      </c>
      <c r="BR30" s="168"/>
      <c r="BS30" s="180"/>
      <c r="BT30" s="181" t="s">
        <v>179</v>
      </c>
      <c r="BU30" s="171">
        <v>4</v>
      </c>
      <c r="BV30" s="172">
        <f t="shared" si="8"/>
        <v>4</v>
      </c>
      <c r="BW30" s="183"/>
      <c r="BX30" s="184" t="s">
        <v>125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172</v>
      </c>
      <c r="AY31" s="199"/>
      <c r="AZ31" s="200"/>
      <c r="BA31" s="167" t="s">
        <v>129</v>
      </c>
      <c r="BB31" s="168"/>
      <c r="BC31" s="180"/>
      <c r="BD31" s="181" t="s">
        <v>179</v>
      </c>
      <c r="BE31" s="171">
        <v>2</v>
      </c>
      <c r="BF31" s="172">
        <f t="shared" si="7"/>
        <v>2</v>
      </c>
      <c r="BG31" s="183"/>
      <c r="BH31" s="184" t="s">
        <v>199</v>
      </c>
      <c r="BI31" s="185"/>
      <c r="BJ31" s="186"/>
      <c r="BK31" s="187"/>
      <c r="BL31" s="188"/>
      <c r="BM31" s="4"/>
      <c r="BN31" s="198" t="s">
        <v>168</v>
      </c>
      <c r="BO31" s="199"/>
      <c r="BP31" s="200"/>
      <c r="BQ31" s="167" t="s">
        <v>115</v>
      </c>
      <c r="BR31" s="168"/>
      <c r="BS31" s="180"/>
      <c r="BT31" s="181" t="s">
        <v>179</v>
      </c>
      <c r="BU31" s="171">
        <v>8</v>
      </c>
      <c r="BV31" s="172">
        <f t="shared" si="8"/>
        <v>8</v>
      </c>
      <c r="BW31" s="183"/>
      <c r="BX31" s="184" t="s">
        <v>116</v>
      </c>
      <c r="BY31" s="185"/>
      <c r="BZ31" s="186"/>
      <c r="CA31" s="187"/>
      <c r="CB31" s="188" t="s">
        <v>117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168</v>
      </c>
      <c r="AY32" s="199"/>
      <c r="AZ32" s="200"/>
      <c r="BA32" s="167" t="s">
        <v>119</v>
      </c>
      <c r="BB32" s="168"/>
      <c r="BC32" s="180"/>
      <c r="BD32" s="181" t="s">
        <v>179</v>
      </c>
      <c r="BE32" s="171">
        <v>2</v>
      </c>
      <c r="BF32" s="172">
        <f t="shared" si="7"/>
        <v>2</v>
      </c>
      <c r="BG32" s="183"/>
      <c r="BH32" s="184" t="s">
        <v>185</v>
      </c>
      <c r="BI32" s="185"/>
      <c r="BJ32" s="186"/>
      <c r="BK32" s="187"/>
      <c r="BL32" s="188"/>
      <c r="BM32" s="4"/>
      <c r="BN32" s="198" t="s">
        <v>168</v>
      </c>
      <c r="BO32" s="199"/>
      <c r="BP32" s="200"/>
      <c r="BQ32" s="167" t="s">
        <v>109</v>
      </c>
      <c r="BR32" s="168"/>
      <c r="BS32" s="180"/>
      <c r="BT32" s="181" t="s">
        <v>179</v>
      </c>
      <c r="BU32" s="171">
        <v>2</v>
      </c>
      <c r="BV32" s="172">
        <f t="shared" si="8"/>
        <v>2</v>
      </c>
      <c r="BW32" s="183"/>
      <c r="BX32" s="184" t="s">
        <v>110</v>
      </c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173</v>
      </c>
      <c r="AY33" s="199"/>
      <c r="AZ33" s="200"/>
      <c r="BA33" s="167" t="s">
        <v>88</v>
      </c>
      <c r="BB33" s="168"/>
      <c r="BC33" s="180"/>
      <c r="BD33" s="181" t="s">
        <v>179</v>
      </c>
      <c r="BE33" s="171">
        <v>2</v>
      </c>
      <c r="BF33" s="172">
        <f t="shared" si="7"/>
        <v>2</v>
      </c>
      <c r="BG33" s="212"/>
      <c r="BH33" s="184"/>
      <c r="BI33" s="185"/>
      <c r="BJ33" s="186"/>
      <c r="BK33" s="187"/>
      <c r="BL33" s="188"/>
      <c r="BM33" s="4"/>
      <c r="BN33" s="198" t="s">
        <v>168</v>
      </c>
      <c r="BO33" s="199"/>
      <c r="BP33" s="200"/>
      <c r="BQ33" s="167" t="s">
        <v>113</v>
      </c>
      <c r="BR33" s="168"/>
      <c r="BS33" s="180"/>
      <c r="BT33" s="181" t="s">
        <v>179</v>
      </c>
      <c r="BU33" s="171">
        <v>4</v>
      </c>
      <c r="BV33" s="172">
        <f t="shared" si="8"/>
        <v>4</v>
      </c>
      <c r="BW33" s="212"/>
      <c r="BX33" s="184" t="s">
        <v>114</v>
      </c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168</v>
      </c>
      <c r="AY34" s="199"/>
      <c r="AZ34" s="200"/>
      <c r="BA34" s="167" t="s">
        <v>119</v>
      </c>
      <c r="BB34" s="168"/>
      <c r="BC34" s="180"/>
      <c r="BD34" s="181" t="s">
        <v>179</v>
      </c>
      <c r="BE34" s="171">
        <v>4</v>
      </c>
      <c r="BF34" s="172">
        <f t="shared" si="7"/>
        <v>4</v>
      </c>
      <c r="BG34" s="212"/>
      <c r="BH34" s="184" t="s">
        <v>125</v>
      </c>
      <c r="BI34" s="185"/>
      <c r="BJ34" s="186"/>
      <c r="BK34" s="187"/>
      <c r="BL34" s="188" t="s">
        <v>117</v>
      </c>
      <c r="BM34" s="4"/>
      <c r="BN34" s="198" t="s">
        <v>171</v>
      </c>
      <c r="BO34" s="199"/>
      <c r="BP34" s="200"/>
      <c r="BQ34" s="167" t="str">
        <f>IF(GTH=5,"9K-20523",IF(GTH=6,"2K-22973",IF(GTH=8,"2K-22975","")))</f>
        <v>9K-20523</v>
      </c>
      <c r="BR34" s="168"/>
      <c r="BS34" s="180"/>
      <c r="BT34" s="181" t="s">
        <v>181</v>
      </c>
      <c r="BU34" s="171">
        <f>((((W-52)+(h.2-10))*2)-172)/1000</f>
        <v>4.5839999999999996</v>
      </c>
      <c r="BV34" s="172">
        <f t="shared" si="8"/>
        <v>4.5839999999999996</v>
      </c>
      <c r="BW34" s="212" t="s">
        <v>98</v>
      </c>
      <c r="BX34" s="184" t="s">
        <v>184</v>
      </c>
      <c r="BY34" s="185"/>
      <c r="BZ34" s="186"/>
      <c r="CA34" s="187"/>
      <c r="CB34" s="188" t="s">
        <v>117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174</v>
      </c>
      <c r="AY35" s="199"/>
      <c r="AZ35" s="200"/>
      <c r="BA35" s="167" t="s">
        <v>92</v>
      </c>
      <c r="BB35" s="168"/>
      <c r="BC35" s="180"/>
      <c r="BD35" s="181" t="s">
        <v>181</v>
      </c>
      <c r="BE35" s="171">
        <f>((W-41)+(h.2-36))*2/1000</f>
        <v>4.726</v>
      </c>
      <c r="BF35" s="172">
        <f t="shared" si="7"/>
        <v>4.726</v>
      </c>
      <c r="BG35" s="212" t="s">
        <v>98</v>
      </c>
      <c r="BH35" s="184"/>
      <c r="BI35" s="185"/>
      <c r="BJ35" s="186"/>
      <c r="BK35" s="187"/>
      <c r="BL35" s="188"/>
      <c r="BM35" s="4"/>
      <c r="BN35" s="198" t="str">
        <f t="shared" ref="BN35:BN60" si="10">IF(BQ35&gt;"",VLOOKUP(BQ35,PART_NAMA,3,FALSE),"")</f>
        <v/>
      </c>
      <c r="BO35" s="199"/>
      <c r="BP35" s="200"/>
      <c r="BQ35" s="167"/>
      <c r="BR35" s="168"/>
      <c r="BS35" s="180"/>
      <c r="BT35" s="181" t="str">
        <f t="shared" ref="BT35:BT57" si="11">IF(BQ35&gt;"",VLOOKUP(BQ35&amp;$M$10,PART_MASTER,3,FALSE),"")</f>
        <v/>
      </c>
      <c r="BU35" s="171"/>
      <c r="BV35" s="172" t="str">
        <f t="shared" si="8"/>
        <v/>
      </c>
      <c r="BW35" s="212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174</v>
      </c>
      <c r="AY36" s="199"/>
      <c r="AZ36" s="200"/>
      <c r="BA36" s="167" t="s">
        <v>97</v>
      </c>
      <c r="BB36" s="168"/>
      <c r="BC36" s="180"/>
      <c r="BD36" s="181" t="s">
        <v>181</v>
      </c>
      <c r="BE36" s="171">
        <f>(W-41)/1000</f>
        <v>0.95899999999999996</v>
      </c>
      <c r="BF36" s="172">
        <f t="shared" si="7"/>
        <v>0.95899999999999996</v>
      </c>
      <c r="BG36" s="212" t="s">
        <v>98</v>
      </c>
      <c r="BH36" s="184"/>
      <c r="BI36" s="185"/>
      <c r="BJ36" s="186"/>
      <c r="BK36" s="187"/>
      <c r="BL36" s="188"/>
      <c r="BM36" s="4"/>
      <c r="BN36" s="198" t="str">
        <f t="shared" si="10"/>
        <v/>
      </c>
      <c r="BO36" s="199"/>
      <c r="BP36" s="200"/>
      <c r="BQ36" s="167"/>
      <c r="BR36" s="168"/>
      <c r="BS36" s="180"/>
      <c r="BT36" s="181" t="str">
        <f t="shared" si="11"/>
        <v/>
      </c>
      <c r="BU36" s="171"/>
      <c r="BV36" s="172" t="str">
        <f t="shared" si="8"/>
        <v/>
      </c>
      <c r="BW36" s="212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171</v>
      </c>
      <c r="AY37" s="199"/>
      <c r="AZ37" s="200"/>
      <c r="BA37" s="167" t="s">
        <v>99</v>
      </c>
      <c r="BB37" s="168"/>
      <c r="BC37" s="180"/>
      <c r="BD37" s="181" t="s">
        <v>181</v>
      </c>
      <c r="BE37" s="171">
        <f>((W-41)+(h.1-36))*2/1000</f>
        <v>2.8460000000000001</v>
      </c>
      <c r="BF37" s="172">
        <f t="shared" si="7"/>
        <v>2.8460000000000001</v>
      </c>
      <c r="BG37" s="212" t="s">
        <v>98</v>
      </c>
      <c r="BH37" s="184" t="s">
        <v>186</v>
      </c>
      <c r="BI37" s="185"/>
      <c r="BJ37" s="186"/>
      <c r="BK37" s="187"/>
      <c r="BL37" s="188"/>
      <c r="BM37" s="4"/>
      <c r="BN37" s="198"/>
      <c r="BO37" s="199"/>
      <c r="BP37" s="200"/>
      <c r="BQ37" s="204"/>
      <c r="BR37" s="168"/>
      <c r="BS37" s="180"/>
      <c r="BT37" s="181"/>
      <c r="BU37" s="171"/>
      <c r="BV37" s="172"/>
      <c r="BW37" s="183"/>
      <c r="BX37" s="184"/>
      <c r="BY37" s="185"/>
      <c r="BZ37" s="186"/>
      <c r="CA37" s="205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175</v>
      </c>
      <c r="AY38" s="199"/>
      <c r="AZ38" s="200"/>
      <c r="BA38" s="167" t="s">
        <v>106</v>
      </c>
      <c r="BB38" s="168"/>
      <c r="BC38" s="180"/>
      <c r="BD38" s="181" t="s">
        <v>181</v>
      </c>
      <c r="BE38" s="171">
        <f>IF(((WS.1*HS.1)/1000000)&lt;=2.88,2,4)</f>
        <v>2</v>
      </c>
      <c r="BF38" s="172">
        <f t="shared" si="7"/>
        <v>2</v>
      </c>
      <c r="BG38" s="212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205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176</v>
      </c>
      <c r="AY39" s="199"/>
      <c r="AZ39" s="200"/>
      <c r="BA39" s="167" t="s">
        <v>197</v>
      </c>
      <c r="BB39" s="168"/>
      <c r="BC39" s="180"/>
      <c r="BD39" s="181" t="s">
        <v>181</v>
      </c>
      <c r="BE39" s="171">
        <v>1</v>
      </c>
      <c r="BF39" s="172">
        <f t="shared" si="7"/>
        <v>1</v>
      </c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">
        <v>176</v>
      </c>
      <c r="AY40" s="199"/>
      <c r="AZ40" s="200"/>
      <c r="BA40" s="167" t="s">
        <v>112</v>
      </c>
      <c r="BB40" s="168"/>
      <c r="BC40" s="180"/>
      <c r="BD40" s="181" t="s">
        <v>181</v>
      </c>
      <c r="BE40" s="182">
        <v>1</v>
      </c>
      <c r="BF40" s="172">
        <f t="shared" si="7"/>
        <v>1</v>
      </c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130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">
        <v>176</v>
      </c>
      <c r="AY41" s="199"/>
      <c r="AZ41" s="200"/>
      <c r="BA41" s="167" t="s">
        <v>198</v>
      </c>
      <c r="BB41" s="168"/>
      <c r="BC41" s="180"/>
      <c r="BD41" s="181" t="s">
        <v>181</v>
      </c>
      <c r="BE41" s="182">
        <v>1</v>
      </c>
      <c r="BF41" s="172"/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82"/>
      <c r="BF42" s="172"/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212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131</v>
      </c>
      <c r="C43" s="240"/>
      <c r="D43" s="240"/>
      <c r="E43" s="240"/>
      <c r="F43" s="241"/>
      <c r="G43" s="242"/>
      <c r="H43" s="243"/>
      <c r="I43" s="233"/>
      <c r="J43" s="244" t="s">
        <v>132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204"/>
      <c r="BB43" s="168"/>
      <c r="BC43" s="180"/>
      <c r="BD43" s="181"/>
      <c r="BE43" s="171"/>
      <c r="BF43" s="172"/>
      <c r="BG43" s="183"/>
      <c r="BH43" s="184"/>
      <c r="BI43" s="185"/>
      <c r="BJ43" s="186"/>
      <c r="BK43" s="205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133</v>
      </c>
      <c r="C44" s="334" t="s">
        <v>134</v>
      </c>
      <c r="D44" s="335"/>
      <c r="E44" s="336"/>
      <c r="F44" s="334" t="s">
        <v>135</v>
      </c>
      <c r="G44" s="335"/>
      <c r="H44" s="336"/>
      <c r="I44" s="252"/>
      <c r="J44" s="253" t="s">
        <v>133</v>
      </c>
      <c r="K44" s="334" t="s">
        <v>134</v>
      </c>
      <c r="L44" s="335"/>
      <c r="M44" s="335"/>
      <c r="N44" s="336"/>
      <c r="O44" s="253" t="s">
        <v>136</v>
      </c>
      <c r="P44" s="254" t="s">
        <v>133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205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137</v>
      </c>
      <c r="D45" s="257"/>
      <c r="E45" s="257"/>
      <c r="F45" s="258"/>
      <c r="G45" s="259"/>
      <c r="H45" s="260"/>
      <c r="I45" s="261"/>
      <c r="J45" s="262">
        <v>1</v>
      </c>
      <c r="K45" s="263" t="s">
        <v>138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139</v>
      </c>
      <c r="D46" s="259"/>
      <c r="E46" s="259"/>
      <c r="F46" s="263"/>
      <c r="G46" s="259"/>
      <c r="H46" s="260"/>
      <c r="I46" s="261"/>
      <c r="J46" s="262">
        <v>2</v>
      </c>
      <c r="K46" s="263" t="s">
        <v>140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141</v>
      </c>
      <c r="D47" s="259"/>
      <c r="E47" s="259"/>
      <c r="F47" s="263"/>
      <c r="G47" s="259"/>
      <c r="H47" s="260"/>
      <c r="I47" s="267"/>
      <c r="J47" s="262">
        <v>3</v>
      </c>
      <c r="K47" s="263" t="s">
        <v>142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143</v>
      </c>
      <c r="D48" s="259"/>
      <c r="E48" s="259"/>
      <c r="F48" s="263"/>
      <c r="G48" s="259"/>
      <c r="H48" s="260"/>
      <c r="I48" s="267"/>
      <c r="J48" s="262">
        <v>4</v>
      </c>
      <c r="K48" s="263" t="s">
        <v>144</v>
      </c>
      <c r="L48" s="259"/>
      <c r="M48" s="259"/>
      <c r="N48" s="264"/>
      <c r="O48" s="265"/>
      <c r="P48" s="266"/>
      <c r="Q48" s="4"/>
      <c r="R48" s="268" t="s">
        <v>77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145</v>
      </c>
      <c r="AD48" s="272"/>
      <c r="AE48" s="273" t="s">
        <v>146</v>
      </c>
      <c r="AF48" s="274">
        <f>SUM(AF22:AF47)</f>
        <v>4.4273139999999991</v>
      </c>
      <c r="AG48" s="4"/>
      <c r="AH48" s="268" t="s">
        <v>77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145</v>
      </c>
      <c r="AT48" s="272"/>
      <c r="AU48" s="273" t="s">
        <v>146</v>
      </c>
      <c r="AV48" s="274">
        <f>SUM(AV22:AV47)</f>
        <v>2.6806719999999995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212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212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147</v>
      </c>
      <c r="D49" s="259"/>
      <c r="E49" s="259"/>
      <c r="F49" s="263"/>
      <c r="G49" s="259"/>
      <c r="H49" s="260"/>
      <c r="I49" s="267"/>
      <c r="J49" s="262">
        <v>5</v>
      </c>
      <c r="K49" s="263" t="s">
        <v>148</v>
      </c>
      <c r="L49" s="259"/>
      <c r="M49" s="259"/>
      <c r="N49" s="264"/>
      <c r="O49" s="265"/>
      <c r="P49" s="266"/>
      <c r="Q49" s="4"/>
      <c r="R49" s="275" t="s">
        <v>149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150</v>
      </c>
      <c r="AE49" s="279" t="s">
        <v>151</v>
      </c>
      <c r="AF49" s="280">
        <f>AF48*0.986</f>
        <v>4.3653316039999988</v>
      </c>
      <c r="AG49" s="4"/>
      <c r="AH49" s="275" t="s">
        <v>149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150</v>
      </c>
      <c r="AU49" s="279" t="s">
        <v>151</v>
      </c>
      <c r="AV49" s="280">
        <f>AV48*0.986</f>
        <v>2.6431425919999993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212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152</v>
      </c>
      <c r="D50" s="259"/>
      <c r="E50" s="259"/>
      <c r="F50" s="263"/>
      <c r="G50" s="259"/>
      <c r="H50" s="260"/>
      <c r="I50" s="267"/>
      <c r="J50" s="262">
        <v>6</v>
      </c>
      <c r="K50" s="263" t="s">
        <v>153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154</v>
      </c>
      <c r="AF50" s="280">
        <f>AF48*0.974*0.986</f>
        <v>4.2518329822959995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154</v>
      </c>
      <c r="AV50" s="280">
        <f>AV48*0.974*0.986</f>
        <v>2.5744208846079992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155</v>
      </c>
      <c r="D51" s="259"/>
      <c r="E51" s="259"/>
      <c r="F51" s="263"/>
      <c r="G51" s="259"/>
      <c r="H51" s="260"/>
      <c r="I51" s="267"/>
      <c r="J51" s="262">
        <v>7</v>
      </c>
      <c r="K51" s="263" t="s">
        <v>156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157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158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7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8" t="s">
        <v>159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160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7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161</v>
      </c>
      <c r="C55" s="267"/>
      <c r="D55" s="267"/>
      <c r="E55" s="267"/>
      <c r="F55" s="267"/>
      <c r="G55" s="267"/>
      <c r="H55" s="267"/>
      <c r="I55" s="267"/>
      <c r="J55" s="300" t="s">
        <v>162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163</v>
      </c>
      <c r="K56" s="305"/>
      <c r="L56" s="305"/>
      <c r="M56" s="305"/>
      <c r="N56" s="306"/>
      <c r="O56" s="307" t="s">
        <v>164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3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3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165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ref="AX60:AX61" si="14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:BD61" si="15">IF(BA60&gt;"",VLOOKUP(BA60&amp;$M$10,PART_MASTER,3,FALSE),"")</f>
        <v/>
      </c>
      <c r="BE60" s="171"/>
      <c r="BF60" s="172" t="str">
        <f t="shared" ref="BF60" si="16">IF(BE60="","",Q*BE60)</f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3"/>
        <v/>
      </c>
      <c r="BU60" s="171"/>
      <c r="BV60" s="172" t="str">
        <f t="shared" ref="BV60" si="17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166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166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166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166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166</v>
      </c>
    </row>
    <row r="63" spans="2:120" x14ac:dyDescent="0.25">
      <c r="BD63" s="322"/>
      <c r="BT63" s="322"/>
    </row>
    <row r="64" spans="2:120" x14ac:dyDescent="0.25">
      <c r="BT64" s="322"/>
    </row>
    <row r="65" spans="72:72" x14ac:dyDescent="0.25">
      <c r="BT65" s="322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FIX_TH-KD</vt:lpstr>
      <vt:lpstr>'FIX_TH-KD'!A.</vt:lpstr>
      <vt:lpstr>'FIX_TH-KD'!C.</vt:lpstr>
      <vt:lpstr>'FIX_TH-KD'!F.</vt:lpstr>
      <vt:lpstr>'FIX_TH-KD'!GCS</vt:lpstr>
      <vt:lpstr>'FIX_TH-KD'!GTH</vt:lpstr>
      <vt:lpstr>'FIX_TH-KD'!H</vt:lpstr>
      <vt:lpstr>'FIX_TH-KD'!h.1</vt:lpstr>
      <vt:lpstr>'FIX_TH-KD'!h.10</vt:lpstr>
      <vt:lpstr>'FIX_TH-KD'!h.2</vt:lpstr>
      <vt:lpstr>'FIX_TH-KD'!h.3</vt:lpstr>
      <vt:lpstr>'FIX_TH-KD'!h.4</vt:lpstr>
      <vt:lpstr>'FIX_TH-KD'!h.5</vt:lpstr>
      <vt:lpstr>'FIX_TH-KD'!h.6</vt:lpstr>
      <vt:lpstr>'FIX_TH-KD'!h.7</vt:lpstr>
      <vt:lpstr>'FIX_TH-KD'!h.8</vt:lpstr>
      <vt:lpstr>'FIX_TH-KD'!h.9</vt:lpstr>
      <vt:lpstr>'FIX_TH-KD'!HS</vt:lpstr>
      <vt:lpstr>'FIX_TH-KD'!HS.1</vt:lpstr>
      <vt:lpstr>'FIX_TH-KD'!HS.2</vt:lpstr>
      <vt:lpstr>'FIX_TH-KD'!HS.3</vt:lpstr>
      <vt:lpstr>'FIX_TH-KD'!HS.4</vt:lpstr>
      <vt:lpstr>'FIX_TH-KD'!HS.5</vt:lpstr>
      <vt:lpstr>'FIX_TH-KD'!Print_Area</vt:lpstr>
      <vt:lpstr>'FIX_TH-KD'!Q</vt:lpstr>
      <vt:lpstr>'FIX_TH-KD'!R.</vt:lpstr>
      <vt:lpstr>'FIX_TH-KD'!W</vt:lpstr>
      <vt:lpstr>'FIX_TH-KD'!w.1</vt:lpstr>
      <vt:lpstr>'FIX_TH-KD'!w.10</vt:lpstr>
      <vt:lpstr>'FIX_TH-KD'!w.2</vt:lpstr>
      <vt:lpstr>'FIX_TH-KD'!w.3</vt:lpstr>
      <vt:lpstr>'FIX_TH-KD'!w.4</vt:lpstr>
      <vt:lpstr>'FIX_TH-KD'!w.5</vt:lpstr>
      <vt:lpstr>'FIX_TH-KD'!w.6</vt:lpstr>
      <vt:lpstr>'FIX_TH-KD'!w.7</vt:lpstr>
      <vt:lpstr>'FIX_TH-KD'!w.8</vt:lpstr>
      <vt:lpstr>'FIX_TH-KD'!w.9</vt:lpstr>
      <vt:lpstr>'FIX_TH-KD'!WS</vt:lpstr>
      <vt:lpstr>'FIX_TH-KD'!WS.1</vt:lpstr>
      <vt:lpstr>'FIX_TH-KD'!WS.2</vt:lpstr>
      <vt:lpstr>'FIX_TH-KD'!WS.3</vt:lpstr>
      <vt:lpstr>'FIX_TH-KD'!WS.4</vt:lpstr>
      <vt:lpstr>'FIX_TH-KD'!WS.5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2024-07-29T09:43:25Z</dcterms:created>
  <dcterms:modified xsi:type="dcterms:W3CDTF">2024-08-15T07:32:00Z</dcterms:modified>
</cp:coreProperties>
</file>