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D88D54B6-FF81-47CD-B36A-B53D04EBC317}" xr6:coauthVersionLast="47" xr6:coauthVersionMax="47" xr10:uidLastSave="{00000000-0000-0000-0000-000000000000}"/>
  <bookViews>
    <workbookView xWindow="-108" yWindow="-108" windowWidth="23256" windowHeight="12456" xr2:uid="{0E5F60E2-AA33-43EE-88D5-D51819E1BB6C}"/>
  </bookViews>
  <sheets>
    <sheet name="FIX_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'FIX_CAL-KD'!$P$18</definedName>
    <definedName name="BD">"BD"</definedName>
    <definedName name="C." localSheetId="0">'FIX_CAL-KD'!$P$17</definedName>
    <definedName name="F." localSheetId="0">'FIX_CAL-KD'!$P$16</definedName>
    <definedName name="GCS" localSheetId="0">'FIX_CAL-KD'!$O$12</definedName>
    <definedName name="GTH" localSheetId="0">'FIX_CAL-KD'!$O$11</definedName>
    <definedName name="H" localSheetId="0">'FIX_CAL-KD'!$E$12</definedName>
    <definedName name="h.1" localSheetId="0">'FIX_CAL-KD'!$C$14</definedName>
    <definedName name="h.10" localSheetId="0">'FIX_CAL-KD'!$E$18</definedName>
    <definedName name="h.2" localSheetId="0">'FIX_CAL-KD'!$C$15</definedName>
    <definedName name="h.3" localSheetId="0">'FIX_CAL-KD'!$C$16</definedName>
    <definedName name="h.4" localSheetId="0">'FIX_CAL-KD'!$C$17</definedName>
    <definedName name="h.5" localSheetId="0">'FIX_CAL-KD'!$C$18</definedName>
    <definedName name="h.6" localSheetId="0">'FIX_CAL-KD'!$E$14</definedName>
    <definedName name="h.7" localSheetId="0">'FIX_CAL-KD'!$E$15</definedName>
    <definedName name="h.8" localSheetId="0">'FIX_CAL-KD'!$E$16</definedName>
    <definedName name="h.9" localSheetId="0">'FIX_CAL-KD'!$E$17</definedName>
    <definedName name="HS" localSheetId="0">'FIX_CAL-KD'!$H$12</definedName>
    <definedName name="HS.1" localSheetId="0">'FIX_CAL-KD'!$L$14</definedName>
    <definedName name="HS.2" localSheetId="0">'FIX_CAL-KD'!$L$15</definedName>
    <definedName name="HS.3" localSheetId="0">'FIX_CAL-KD'!$L$16</definedName>
    <definedName name="HS.4" localSheetId="0">'FIX_CAL-KD'!$L$17</definedName>
    <definedName name="HS.5" localSheetId="0">'FIX_CAL-KD'!$L$18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'FIX_CAL-KD'!$1:$61</definedName>
    <definedName name="Q" localSheetId="0">'FIX_CAL-KD'!$I$11</definedName>
    <definedName name="R." localSheetId="0">'FIX_CAL-KD'!$C$62</definedName>
    <definedName name="st" hidden="1">[6]Gra_Ord_In_2000!$BA$12:$BA$1655</definedName>
    <definedName name="W" localSheetId="0">'FIX_CAL-KD'!$E$11</definedName>
    <definedName name="w.1" localSheetId="0">'FIX_CAL-KD'!$H$14</definedName>
    <definedName name="w.10" localSheetId="0">'FIX_CAL-KD'!$J$18</definedName>
    <definedName name="w.2" localSheetId="0">'FIX_CAL-KD'!$H$15</definedName>
    <definedName name="w.3" localSheetId="0">'FIX_CAL-KD'!$H$16</definedName>
    <definedName name="w.4" localSheetId="0">'FIX_CAL-KD'!$H$17</definedName>
    <definedName name="w.5" localSheetId="0">'FIX_CAL-KD'!$H$18</definedName>
    <definedName name="w.6" localSheetId="0">'FIX_CAL-KD'!$J$14</definedName>
    <definedName name="w.7" localSheetId="0">'FIX_CAL-KD'!$J$15</definedName>
    <definedName name="w.8" localSheetId="0">'FIX_CAL-KD'!$J$16</definedName>
    <definedName name="w.9" localSheetId="0">'FIX_CAL-KD'!$J$17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'FIX_CAL-KD'!$L$12</definedName>
    <definedName name="WS.1" localSheetId="0">'FIX_CAL-KD'!$N$14</definedName>
    <definedName name="WS.2" localSheetId="0">'FIX_CAL-KD'!$N$15</definedName>
    <definedName name="WS.3" localSheetId="0">'FIX_CAL-KD'!$N$16</definedName>
    <definedName name="WS.4" localSheetId="0">'FIX_CAL-KD'!$N$17</definedName>
    <definedName name="WS.5" localSheetId="0">'FIX_CAL-KD'!$N$18</definedName>
    <definedName name="Z_8BD11290_77B3_4D27_9040_BB9D2A7264B2_.wvu.PrintArea" localSheetId="0" hidden="1">'FIX_CAL-KD'!$1:$61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3" i="1"/>
  <c r="BU32" i="1"/>
  <c r="BU28" i="1"/>
  <c r="BU27" i="1"/>
  <c r="BV27" i="1"/>
  <c r="BU26" i="1"/>
  <c r="BU23" i="1"/>
  <c r="BV23" i="1" s="1"/>
  <c r="BA34" i="1"/>
  <c r="BA32" i="1"/>
  <c r="BA31" i="1"/>
  <c r="BQ32" i="1"/>
  <c r="BF43" i="1"/>
  <c r="BF60" i="1"/>
  <c r="BD60" i="1"/>
  <c r="AX60" i="1"/>
  <c r="BE40" i="1"/>
  <c r="BE39" i="1"/>
  <c r="BE38" i="1"/>
  <c r="BE37" i="1"/>
  <c r="BF37" i="1" s="1"/>
  <c r="BE36" i="1"/>
  <c r="BE35" i="1"/>
  <c r="BF35" i="1" s="1"/>
  <c r="BE31" i="1"/>
  <c r="BF31" i="1" s="1"/>
  <c r="BE30" i="1"/>
  <c r="BF30" i="1"/>
  <c r="BE26" i="1"/>
  <c r="BF26" i="1" s="1"/>
  <c r="BE25" i="1"/>
  <c r="BF25" i="1" s="1"/>
  <c r="X29" i="1"/>
  <c r="X28" i="1"/>
  <c r="BF29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BF42" i="1"/>
  <c r="AV42" i="1"/>
  <c r="AU42" i="1"/>
  <c r="AP42" i="1"/>
  <c r="AL42" i="1"/>
  <c r="AF42" i="1"/>
  <c r="AE42" i="1"/>
  <c r="Z42" i="1"/>
  <c r="V42" i="1"/>
  <c r="P42" i="1"/>
  <c r="O42" i="1"/>
  <c r="F42" i="1"/>
  <c r="BF41" i="1"/>
  <c r="AV41" i="1"/>
  <c r="AU41" i="1"/>
  <c r="AP41" i="1"/>
  <c r="AL41" i="1"/>
  <c r="AF41" i="1"/>
  <c r="AE41" i="1"/>
  <c r="Z41" i="1"/>
  <c r="V41" i="1"/>
  <c r="BF40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AV30" i="1"/>
  <c r="AU30" i="1"/>
  <c r="AP30" i="1"/>
  <c r="AL30" i="1"/>
  <c r="AF30" i="1"/>
  <c r="AE30" i="1"/>
  <c r="Z30" i="1"/>
  <c r="V30" i="1"/>
  <c r="BV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AU26" i="1"/>
  <c r="AP26" i="1"/>
  <c r="AL26" i="1"/>
  <c r="AE26" i="1"/>
  <c r="Z26" i="1"/>
  <c r="X26" i="1"/>
  <c r="V26" i="1"/>
  <c r="AU25" i="1"/>
  <c r="AP25" i="1"/>
  <c r="AL25" i="1"/>
  <c r="AE25" i="1"/>
  <c r="AF25" i="1" s="1"/>
  <c r="Z25" i="1"/>
  <c r="X25" i="1"/>
  <c r="V25" i="1"/>
  <c r="BV24" i="1"/>
  <c r="AU24" i="1"/>
  <c r="AP24" i="1"/>
  <c r="AL24" i="1"/>
  <c r="AE24" i="1"/>
  <c r="AF24" i="1" s="1"/>
  <c r="Z24" i="1"/>
  <c r="X24" i="1"/>
  <c r="V24" i="1"/>
  <c r="BF23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D15" i="1"/>
  <c r="AB15" i="1"/>
  <c r="Z15" i="1"/>
  <c r="X15" i="1"/>
  <c r="U15" i="1"/>
  <c r="C15" i="1"/>
  <c r="AI15" i="1" s="1"/>
  <c r="CB14" i="1"/>
  <c r="BV14" i="1"/>
  <c r="BT14" i="1"/>
  <c r="BQ14" i="1"/>
  <c r="BO14" i="1"/>
  <c r="BL14" i="1"/>
  <c r="BF14" i="1"/>
  <c r="BD14" i="1"/>
  <c r="BA14" i="1"/>
  <c r="AY14" i="1"/>
  <c r="AT14" i="1"/>
  <c r="AP14" i="1"/>
  <c r="AN14" i="1"/>
  <c r="AK14" i="1"/>
  <c r="AI14" i="1"/>
  <c r="Z14" i="1"/>
  <c r="X14" i="1"/>
  <c r="U14" i="1"/>
  <c r="S14" i="1"/>
  <c r="N14" i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E3" i="1"/>
  <c r="BQ3" i="1" s="1"/>
  <c r="AV2" i="1"/>
  <c r="BL2" i="1" s="1"/>
  <c r="CB2" i="1" s="1"/>
  <c r="AF2" i="1"/>
  <c r="BV34" i="1" l="1"/>
  <c r="AF29" i="1"/>
  <c r="AF28" i="1"/>
  <c r="AF26" i="1"/>
  <c r="BK4" i="1"/>
  <c r="BG9" i="1"/>
  <c r="S15" i="1"/>
  <c r="AE4" i="1"/>
  <c r="AA9" i="1"/>
  <c r="AT11" i="1"/>
  <c r="AD14" i="1"/>
  <c r="AB26" i="1"/>
  <c r="BF36" i="1"/>
  <c r="BF38" i="1"/>
  <c r="BF39" i="1"/>
  <c r="U3" i="1"/>
  <c r="CA4" i="1"/>
  <c r="BW9" i="1"/>
  <c r="L14" i="1"/>
  <c r="BO15" i="1"/>
  <c r="BF24" i="1"/>
  <c r="AB25" i="1"/>
  <c r="BZ11" i="1"/>
  <c r="AY15" i="1"/>
  <c r="BZ14" i="1"/>
  <c r="AN22" i="1"/>
  <c r="AV22" i="1" s="1"/>
  <c r="BJ14" i="1"/>
  <c r="AN26" i="1"/>
  <c r="AV26" i="1" s="1"/>
  <c r="BV33" i="1"/>
  <c r="AF48" i="1" l="1"/>
  <c r="AF49" i="1" s="1"/>
  <c r="BV32" i="1"/>
  <c r="BV31" i="1"/>
  <c r="P17" i="1"/>
  <c r="BH14" i="1"/>
  <c r="AB14" i="1"/>
  <c r="AN27" i="1"/>
  <c r="AV27" i="1" s="1"/>
  <c r="BV26" i="1"/>
  <c r="AN24" i="1"/>
  <c r="AV24" i="1" s="1"/>
  <c r="AV48" i="1" s="1"/>
  <c r="BX14" i="1"/>
  <c r="AN25" i="1"/>
  <c r="AV25" i="1" s="1"/>
  <c r="AS24" i="1"/>
  <c r="AR14" i="1"/>
  <c r="BV30" i="1"/>
  <c r="BV25" i="1"/>
  <c r="AF50" i="1" l="1"/>
  <c r="AV50" i="1"/>
  <c r="AV49" i="1"/>
  <c r="AF17" i="1"/>
  <c r="AV17" i="1"/>
  <c r="BL17" i="1"/>
  <c r="C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15186E1-C1CE-4883-9F18-95339DF8C81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6201026-5E3B-454E-896F-8FB03C9E8002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CF78363A-9104-47F1-8591-36DDFD8F385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<sst xmlns="http://schemas.openxmlformats.org/spreadsheetml/2006/main" count="563" uniqueCount="198">
  <si>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</si>
  <si>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</si>
  <si>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</si>
  <si>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</si>
  <si>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</si>
  <si>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</si>
  <si>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</si>
  <si>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</si>
  <si>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</si>
  <si>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</si>
  <si>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</si>
  <si>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</si>
  <si>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</si>
  <si>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</si>
  <si>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</si>
  <si>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C</t>
  </si>
  <si>
    <t>Delivery Date</t>
  </si>
  <si>
    <t>Elevation Code</t>
  </si>
  <si>
    <t>52F/CL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</si>
  <si>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</si>
  <si>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</si>
  <si>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</si>
  <si>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U9E-51020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</si>
  <si>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</si>
  <si>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</si>
  <si>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</si>
  <si>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</si>
  <si>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</si>
  <si>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</si>
  <si>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</si>
  <si>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</si>
  <si>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</si>
  <si>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</si>
  <si>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</si>
  <si>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</si>
  <si>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</si>
  <si>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</si>
  <si>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</si>
  <si>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</si>
  <si>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</si>
  <si>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</si>
  <si>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</si>
  <si>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</si>
  <si>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</si>
  <si>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</si>
  <si>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</si>
  <si>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</si>
  <si>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</si>
  <si>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</si>
  <si>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</si>
  <si>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</si>
  <si>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</si>
  <si>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</si>
  <si>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</si>
  <si>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</si>
  <si>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</si>
  <si>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</si>
  <si>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</si>
  <si>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</si>
  <si>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</si>
  <si>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</si>
  <si>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</si>
  <si>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</si>
  <si>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</si>
  <si>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</si>
  <si>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</si>
  <si>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</si>
  <si>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</si>
  <si>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</si>
  <si>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</si>
  <si>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</si>
  <si>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</si>
  <si>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</si>
  <si>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</si>
  <si>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</si>
  <si>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</si>
  <si>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</si>
  <si>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</si>
  <si>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</si>
  <si>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</si>
  <si>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</si>
  <si>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</si>
  <si>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</si>
  <si>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</si>
  <si>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</si>
  <si>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</si>
  <si>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</si>
  <si>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BOTTOM RAIL</t>
  </si>
  <si>
    <t>9K-30239</t>
  </si>
  <si>
    <t>9K-20669</t>
  </si>
  <si>
    <t>TRANSOM</t>
  </si>
  <si>
    <t>STILE(L)</t>
  </si>
  <si>
    <t>9K-87137</t>
  </si>
  <si>
    <t>9K-20754</t>
  </si>
  <si>
    <t>M</t>
  </si>
  <si>
    <t>9K-20856</t>
  </si>
  <si>
    <t>JAMB(L)</t>
  </si>
  <si>
    <t>9K-87104</t>
  </si>
  <si>
    <t>STILE(R)</t>
  </si>
  <si>
    <t>2K-29158</t>
  </si>
  <si>
    <t>2K-22277</t>
  </si>
  <si>
    <t>JAMB(R)</t>
  </si>
  <si>
    <t>GLASS BEAD</t>
  </si>
  <si>
    <t>9K-86115</t>
  </si>
  <si>
    <t>2K-29161</t>
  </si>
  <si>
    <t>9K-87119</t>
  </si>
  <si>
    <t>MS-4012</t>
  </si>
  <si>
    <t>FOR HANDLE</t>
  </si>
  <si>
    <t>GLASS BEAD L</t>
  </si>
  <si>
    <t>EF-4008D7-SA</t>
  </si>
  <si>
    <t>S</t>
  </si>
  <si>
    <t>GLASS BEAD R</t>
  </si>
  <si>
    <t>9K-20849</t>
  </si>
  <si>
    <t>BM-4025G</t>
  </si>
  <si>
    <t>FOR JOINT FRAME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</si>
  <si>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</si>
  <si>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</si>
  <si>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</si>
  <si>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</si>
  <si>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</si>
  <si>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</si>
  <si>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</si>
  <si>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</si>
  <si>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</si>
  <si>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</si>
  <si>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</si>
  <si>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</si>
  <si>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</si>
  <si>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</si>
  <si>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</si>
  <si>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</si>
  <si>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</si>
  <si>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</si>
  <si>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</si>
  <si>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</si>
  <si>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</si>
  <si>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</si>
  <si>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</si>
  <si>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</si>
  <si>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</si>
  <si>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</si>
  <si>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</si>
  <si>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</si>
  <si>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</si>
  <si>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</si>
  <si>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</si>
  <si>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</si>
  <si>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</si>
  <si>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</si>
  <si>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</si>
  <si>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</si>
  <si>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</si>
  <si>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</si>
  <si>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</si>
  <si>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</si>
  <si>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</si>
  <si>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</si>
  <si>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LABEL</t>
  </si>
  <si>
    <t>SCREW</t>
  </si>
  <si>
    <t>SHIM RECEIVER</t>
  </si>
  <si>
    <t>GASKET</t>
  </si>
  <si>
    <t>HOLE CAP</t>
  </si>
  <si>
    <t>AL PLATE</t>
  </si>
  <si>
    <t>BACKPLATE</t>
  </si>
  <si>
    <t>CAMLATCH RECEIVER</t>
  </si>
  <si>
    <t>PULLING BLOCK</t>
  </si>
  <si>
    <t>AT MATERIAL</t>
  </si>
  <si>
    <t>SETTING BLOCK</t>
  </si>
  <si>
    <t>SEALER PAD</t>
  </si>
  <si>
    <t>9K-30241</t>
  </si>
  <si>
    <t>EM-4008</t>
  </si>
  <si>
    <t>2K-30630</t>
  </si>
  <si>
    <t>YS</t>
  </si>
  <si>
    <t>YK</t>
  </si>
  <si>
    <t>FOR PULLING BLOCK</t>
  </si>
  <si>
    <t>FOR INSIDE</t>
  </si>
  <si>
    <t>FOR FRICTION STAY</t>
  </si>
  <si>
    <t>FOR BACKPLATE</t>
  </si>
  <si>
    <t>FOR AL PLATE / BACKPLATE</t>
  </si>
  <si>
    <t>FOR OUTSIDE</t>
  </si>
  <si>
    <t>HANDLE</t>
  </si>
  <si>
    <t>WEATHER STRIP</t>
  </si>
  <si>
    <t>ARMSTOPPER</t>
  </si>
  <si>
    <t>9K-11113</t>
  </si>
  <si>
    <t>EM-4012</t>
  </si>
  <si>
    <t>FOR TOP RAIL, BOTTOM RAIL</t>
  </si>
  <si>
    <t>FOR ARMSTOPPER</t>
  </si>
  <si>
    <t>s</t>
  </si>
  <si>
    <t>9K-87102</t>
  </si>
  <si>
    <t>9K-87116</t>
  </si>
  <si>
    <t xml:space="preserve">FRICTION STAY </t>
  </si>
  <si>
    <t>P-23</t>
  </si>
  <si>
    <t>9K-20851</t>
  </si>
  <si>
    <t>9K-20848</t>
  </si>
  <si>
    <t>YW</t>
  </si>
  <si>
    <t>FOR JAMB (R), FOR JAMB (L), FOR HEAD</t>
  </si>
  <si>
    <t>FOR FRICTION STAY (AT SITE)</t>
  </si>
  <si>
    <t>FOR HEAD &amp; TRANSOM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</si>
</sst>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F3C2CF41-3CA0-4C85-9FA6-DA1EB532B155}"/>
    <cellStyle name="Normal" xfId="0" builtinId="0"/>
    <cellStyle name="Normal 2" xfId="1" xr:uid="{FA70B839-590B-4DC8-88AA-4FDCF23E274E}"/>
    <cellStyle name="Normal 5" xfId="3" xr:uid="{EB463F6C-07CF-4ECD-B462-ED34DE676405}"/>
    <cellStyle name="Normal_COBA 2" xfId="4" xr:uid="{41834779-ABC4-4B34-9A49-AA67B3998D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3FDEBAA-ACEB-4871-86C3-46F1933A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56C385A-DED7-4514-B4D7-051217B04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3E6FDDA-312C-45FD-B626-8F4BA810B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758C24B-8BBE-4DD2-863F-4A5AB9ED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49482C5-6D4C-463C-9F2C-AF78508BA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65E320B0-8861-4540-AF39-140D94BC0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2158E1B3-1A3A-4FBF-BCEB-E874A08D5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1</xdr:rowOff>
    </xdr:from>
    <xdr:to>
      <xdr:col>14</xdr:col>
      <xdr:colOff>81334</xdr:colOff>
      <xdr:row>37</xdr:row>
      <xdr:rowOff>128588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6751D54-F035-470E-AFBD-4451102F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1" y="4107181"/>
          <a:ext cx="3617013" cy="29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6509-04E1-49CB-B87F-FFD6C12B933E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T31" sqref="T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45519.61817303241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45519.61817303241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45519.61817303241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45519.61817303241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45519.61817303241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U9E-51020</v>
      </c>
      <c r="AF9" s="60"/>
      <c r="AG9" s="3"/>
      <c r="AH9" s="53" t="s">
        <v>20</v>
      </c>
      <c r="AI9" s="36"/>
      <c r="AJ9" s="37"/>
      <c r="AK9" s="54" t="str">
        <f>IF($E$9&gt;0,$E$9,"")</f>
        <v>52F/CL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U9E-51020</v>
      </c>
      <c r="AV9" s="60"/>
      <c r="AW9" s="3"/>
      <c r="AX9" s="53" t="s">
        <v>20</v>
      </c>
      <c r="AY9" s="36"/>
      <c r="AZ9" s="37"/>
      <c r="BA9" s="54" t="str">
        <f>IF(E9&gt;0,E9,"")</f>
        <v>52F/CL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U9E-51020</v>
      </c>
      <c r="BL9" s="60"/>
      <c r="BM9" s="3"/>
      <c r="BN9" s="53" t="s">
        <v>20</v>
      </c>
      <c r="BO9" s="36"/>
      <c r="BP9" s="37"/>
      <c r="BQ9" s="54" t="str">
        <f>IF(U9&gt;0,U9,"")</f>
        <v>52F/CL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U9E-51020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52F/CL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190</v>
      </c>
      <c r="AY22" s="199"/>
      <c r="AZ22" s="200"/>
      <c r="BA22" s="204" t="s">
        <v>191</v>
      </c>
      <c r="BB22" s="168"/>
      <c r="BC22" s="180"/>
      <c r="BD22" s="181" t="s">
        <v>172</v>
      </c>
      <c r="BE22" s="171">
        <v>2</v>
      </c>
      <c r="BF22" s="172">
        <f t="shared" ref="BF22:BF43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180</v>
      </c>
      <c r="BO22" s="199"/>
      <c r="BP22" s="200"/>
      <c r="BQ22" s="204" t="s">
        <v>85</v>
      </c>
      <c r="BR22" s="168"/>
      <c r="BS22" s="180"/>
      <c r="BT22" s="181" t="s">
        <v>194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188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168</v>
      </c>
      <c r="AY23" s="199"/>
      <c r="AZ23" s="200"/>
      <c r="BA23" s="167" t="s">
        <v>192</v>
      </c>
      <c r="BB23" s="168"/>
      <c r="BC23" s="180"/>
      <c r="BD23" s="181" t="s">
        <v>173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165</v>
      </c>
      <c r="BO23" s="199"/>
      <c r="BP23" s="200"/>
      <c r="BQ23" s="167" t="s">
        <v>171</v>
      </c>
      <c r="BR23" s="168"/>
      <c r="BS23" s="180"/>
      <c r="BT23" s="181" t="s">
        <v>173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189</v>
      </c>
      <c r="V24" s="168" t="str">
        <f t="shared" si="0"/>
        <v>-</v>
      </c>
      <c r="W24" s="201">
        <v>2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4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715</v>
      </c>
      <c r="AT24" s="176"/>
      <c r="AU24" s="177">
        <f t="shared" si="5"/>
        <v>0.55700000000000005</v>
      </c>
      <c r="AV24" s="178">
        <f t="shared" si="6"/>
        <v>0.79651000000000005</v>
      </c>
      <c r="AW24" s="4"/>
      <c r="AX24" s="198" t="s">
        <v>157</v>
      </c>
      <c r="AY24" s="199"/>
      <c r="AZ24" s="200"/>
      <c r="BA24" s="167" t="s">
        <v>169</v>
      </c>
      <c r="BB24" s="168"/>
      <c r="BC24" s="180"/>
      <c r="BD24" s="181" t="s">
        <v>172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167</v>
      </c>
      <c r="BO24" s="199"/>
      <c r="BP24" s="200"/>
      <c r="BQ24" s="167" t="s">
        <v>89</v>
      </c>
      <c r="BR24" s="168"/>
      <c r="BS24" s="180"/>
      <c r="BT24" s="181" t="s">
        <v>173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13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",(h.1+(h.2/2)+40))</f>
        <v>a = 1260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0.79651000000000005</v>
      </c>
      <c r="AW25" s="4"/>
      <c r="AX25" s="198" t="s">
        <v>158</v>
      </c>
      <c r="AY25" s="199"/>
      <c r="AZ25" s="200"/>
      <c r="BA25" s="167" t="s">
        <v>115</v>
      </c>
      <c r="BB25" s="168"/>
      <c r="BC25" s="180"/>
      <c r="BD25" s="181" t="s">
        <v>172</v>
      </c>
      <c r="BE25" s="171">
        <f>IF(W&gt;500,8,6)</f>
        <v>8</v>
      </c>
      <c r="BF25" s="172">
        <f t="shared" si="7"/>
        <v>8</v>
      </c>
      <c r="BG25" s="183"/>
      <c r="BH25" s="184" t="s">
        <v>176</v>
      </c>
      <c r="BI25" s="185"/>
      <c r="BJ25" s="186"/>
      <c r="BK25" s="187"/>
      <c r="BL25" s="188"/>
      <c r="BM25" s="4"/>
      <c r="BN25" s="198" t="s">
        <v>167</v>
      </c>
      <c r="BO25" s="199"/>
      <c r="BP25" s="200"/>
      <c r="BQ25" s="167" t="s">
        <v>95</v>
      </c>
      <c r="BR25" s="168"/>
      <c r="BS25" s="180"/>
      <c r="BT25" s="181" t="s">
        <v>173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18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CONCATENATE("H1+H2/2+40 = ",(h.1+(h.2/2)+40))</f>
        <v>H1+H2/2+40 = 1260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158</v>
      </c>
      <c r="AY26" s="199"/>
      <c r="AZ26" s="200"/>
      <c r="BA26" s="167" t="s">
        <v>170</v>
      </c>
      <c r="BB26" s="168"/>
      <c r="BC26" s="180"/>
      <c r="BD26" s="181" t="s">
        <v>172</v>
      </c>
      <c r="BE26" s="171">
        <f>IF((h.2-10)&gt;950,2,0)</f>
        <v>2</v>
      </c>
      <c r="BF26" s="172">
        <f t="shared" si="7"/>
        <v>2</v>
      </c>
      <c r="BG26" s="183"/>
      <c r="BH26" s="184" t="s">
        <v>174</v>
      </c>
      <c r="BI26" s="185"/>
      <c r="BJ26" s="186"/>
      <c r="BK26" s="187"/>
      <c r="BL26" s="188"/>
      <c r="BM26" s="4"/>
      <c r="BN26" s="198" t="s">
        <v>181</v>
      </c>
      <c r="BO26" s="199"/>
      <c r="BP26" s="200"/>
      <c r="BQ26" s="167" t="s">
        <v>104</v>
      </c>
      <c r="BR26" s="168"/>
      <c r="BS26" s="180"/>
      <c r="BT26" s="181" t="s">
        <v>173</v>
      </c>
      <c r="BU26" s="171">
        <f>(HS.1*2)/1000</f>
        <v>2.86</v>
      </c>
      <c r="BV26" s="172">
        <f t="shared" si="8"/>
        <v>2.86</v>
      </c>
      <c r="BW26" s="183" t="s">
        <v>94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102</v>
      </c>
      <c r="S27" s="199"/>
      <c r="T27" s="200"/>
      <c r="U27" s="167" t="s">
        <v>105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158</v>
      </c>
      <c r="AY27" s="199"/>
      <c r="AZ27" s="200"/>
      <c r="BA27" s="167" t="s">
        <v>113</v>
      </c>
      <c r="BB27" s="168"/>
      <c r="BC27" s="180"/>
      <c r="BD27" s="181" t="s">
        <v>172</v>
      </c>
      <c r="BE27" s="171">
        <v>12</v>
      </c>
      <c r="BF27" s="172">
        <f t="shared" si="7"/>
        <v>12</v>
      </c>
      <c r="BG27" s="212"/>
      <c r="BH27" s="184" t="s">
        <v>114</v>
      </c>
      <c r="BI27" s="185"/>
      <c r="BJ27" s="186"/>
      <c r="BK27" s="187"/>
      <c r="BL27" s="188" t="s">
        <v>110</v>
      </c>
      <c r="BM27" s="4"/>
      <c r="BN27" s="198" t="s">
        <v>160</v>
      </c>
      <c r="BO27" s="199"/>
      <c r="BP27" s="200"/>
      <c r="BQ27" s="167" t="s">
        <v>100</v>
      </c>
      <c r="BR27" s="168"/>
      <c r="BS27" s="180"/>
      <c r="BT27" s="181" t="s">
        <v>173</v>
      </c>
      <c r="BU27" s="171">
        <f>(((WS.1-66)*2)+((HS.1-84)*2))/1000</f>
        <v>4.4560000000000004</v>
      </c>
      <c r="BV27" s="172">
        <f t="shared" si="8"/>
        <v>4.4560000000000004</v>
      </c>
      <c r="BW27" s="212" t="s">
        <v>94</v>
      </c>
      <c r="BX27" s="184" t="s">
        <v>179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108</v>
      </c>
      <c r="S28" s="214"/>
      <c r="T28" s="215"/>
      <c r="U28" s="167" t="s">
        <v>105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116</v>
      </c>
      <c r="BB28" s="168"/>
      <c r="BC28" s="180"/>
      <c r="BD28" s="181" t="s">
        <v>172</v>
      </c>
      <c r="BE28" s="171">
        <v>2</v>
      </c>
      <c r="BF28" s="172">
        <f t="shared" si="7"/>
        <v>2</v>
      </c>
      <c r="BG28" s="183"/>
      <c r="BH28" s="184" t="s">
        <v>117</v>
      </c>
      <c r="BI28" s="185"/>
      <c r="BJ28" s="186"/>
      <c r="BK28" s="187"/>
      <c r="BL28" s="188" t="s">
        <v>7</v>
      </c>
      <c r="BM28" s="4"/>
      <c r="BN28" s="198" t="s">
        <v>158</v>
      </c>
      <c r="BO28" s="199"/>
      <c r="BP28" s="200"/>
      <c r="BQ28" s="167" t="s">
        <v>170</v>
      </c>
      <c r="BR28" s="168"/>
      <c r="BS28" s="180"/>
      <c r="BT28" s="181" t="s">
        <v>172</v>
      </c>
      <c r="BU28" s="171">
        <f>IF(HS.1&gt;950,2,0)</f>
        <v>2</v>
      </c>
      <c r="BV28" s="172">
        <f t="shared" si="8"/>
        <v>2</v>
      </c>
      <c r="BW28" s="183"/>
      <c r="BX28" s="184" t="s">
        <v>174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111</v>
      </c>
      <c r="S29" s="214"/>
      <c r="T29" s="215"/>
      <c r="U29" s="217" t="s">
        <v>105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159</v>
      </c>
      <c r="AY29" s="199"/>
      <c r="AZ29" s="200"/>
      <c r="BA29" s="167" t="s">
        <v>118</v>
      </c>
      <c r="BB29" s="168"/>
      <c r="BC29" s="180"/>
      <c r="BD29" s="181" t="s">
        <v>136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 t="s">
        <v>110</v>
      </c>
      <c r="BM29" s="4"/>
      <c r="BN29" s="198" t="s">
        <v>158</v>
      </c>
      <c r="BO29" s="199"/>
      <c r="BP29" s="200"/>
      <c r="BQ29" s="167" t="s">
        <v>113</v>
      </c>
      <c r="BR29" s="168"/>
      <c r="BS29" s="180"/>
      <c r="BT29" s="181" t="s">
        <v>172</v>
      </c>
      <c r="BU29" s="171">
        <v>8</v>
      </c>
      <c r="BV29" s="172">
        <f t="shared" si="8"/>
        <v>8</v>
      </c>
      <c r="BW29" s="183"/>
      <c r="BX29" s="184" t="s">
        <v>114</v>
      </c>
      <c r="BY29" s="185"/>
      <c r="BZ29" s="186"/>
      <c r="CA29" s="187"/>
      <c r="CB29" s="188" t="s">
        <v>110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161</v>
      </c>
      <c r="AY30" s="199"/>
      <c r="AZ30" s="200"/>
      <c r="BA30" s="167" t="s">
        <v>119</v>
      </c>
      <c r="BB30" s="168"/>
      <c r="BC30" s="180"/>
      <c r="BD30" s="181" t="s">
        <v>194</v>
      </c>
      <c r="BE30" s="171">
        <f>IF(h.2&lt;=780,2,IF(h.2&lt;=1160,3,5))+IF(h.2&lt;=710,2,IF(h.2&lt;=1210,3,IF(h.2&lt;=1710,4,5)))+IF(W&gt;500,3,2)</f>
        <v>12</v>
      </c>
      <c r="BF30" s="172">
        <f t="shared" si="7"/>
        <v>12</v>
      </c>
      <c r="BG30" s="183"/>
      <c r="BH30" s="184" t="s">
        <v>195</v>
      </c>
      <c r="BI30" s="185"/>
      <c r="BJ30" s="186"/>
      <c r="BK30" s="187"/>
      <c r="BL30" s="188" t="s">
        <v>110</v>
      </c>
      <c r="BM30" s="4"/>
      <c r="BN30" s="198" t="s">
        <v>158</v>
      </c>
      <c r="BO30" s="199"/>
      <c r="BP30" s="200"/>
      <c r="BQ30" s="167" t="s">
        <v>109</v>
      </c>
      <c r="BR30" s="168"/>
      <c r="BS30" s="180"/>
      <c r="BT30" s="181" t="s">
        <v>172</v>
      </c>
      <c r="BU30" s="171">
        <v>8</v>
      </c>
      <c r="BV30" s="172">
        <f t="shared" si="8"/>
        <v>8</v>
      </c>
      <c r="BW30" s="183"/>
      <c r="BX30" s="184" t="s">
        <v>176</v>
      </c>
      <c r="BY30" s="185"/>
      <c r="BZ30" s="186"/>
      <c r="CA30" s="187"/>
      <c r="CB30" s="188" t="s">
        <v>110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160</v>
      </c>
      <c r="AY31" s="199"/>
      <c r="AZ31" s="200"/>
      <c r="BA31" s="167" t="str">
        <f>IF(GTH=5,"9K-20523",IF(GTH=6,"2K-22973",IF(GTH=8,"2K-22975","")))</f>
        <v>9K-20523</v>
      </c>
      <c r="BB31" s="168"/>
      <c r="BC31" s="180"/>
      <c r="BD31" s="181" t="s">
        <v>173</v>
      </c>
      <c r="BE31" s="171">
        <f>((2*W)+(2*h.1)-68)/1000</f>
        <v>2.9319999999999999</v>
      </c>
      <c r="BF31" s="172">
        <f t="shared" si="7"/>
        <v>2.9319999999999999</v>
      </c>
      <c r="BG31" s="183" t="s">
        <v>94</v>
      </c>
      <c r="BH31" s="184" t="s">
        <v>175</v>
      </c>
      <c r="BI31" s="185"/>
      <c r="BJ31" s="186"/>
      <c r="BK31" s="187"/>
      <c r="BL31" s="188" t="s">
        <v>110</v>
      </c>
      <c r="BM31" s="4"/>
      <c r="BN31" s="198" t="s">
        <v>158</v>
      </c>
      <c r="BO31" s="199"/>
      <c r="BP31" s="200"/>
      <c r="BQ31" s="167" t="s">
        <v>106</v>
      </c>
      <c r="BR31" s="168"/>
      <c r="BS31" s="180"/>
      <c r="BT31" s="181" t="s">
        <v>172</v>
      </c>
      <c r="BU31" s="171">
        <v>2</v>
      </c>
      <c r="BV31" s="172">
        <f t="shared" si="8"/>
        <v>2</v>
      </c>
      <c r="BW31" s="183"/>
      <c r="BX31" s="184" t="s">
        <v>107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162</v>
      </c>
      <c r="AY32" s="199"/>
      <c r="AZ32" s="200"/>
      <c r="BA32" s="167" t="str">
        <f>IF(AND(h.2&gt;360,h.2&lt;=560),"9K-11114",IF(AND(h.2&lt;=660,h.2&gt;560),"9K-11353",""))</f>
        <v/>
      </c>
      <c r="BB32" s="168"/>
      <c r="BC32" s="180"/>
      <c r="BD32" s="181" t="s">
        <v>172</v>
      </c>
      <c r="BE32" s="171">
        <v>2</v>
      </c>
      <c r="BF32" s="172">
        <f t="shared" si="7"/>
        <v>2</v>
      </c>
      <c r="BG32" s="183"/>
      <c r="BH32" s="184" t="s">
        <v>196</v>
      </c>
      <c r="BI32" s="185"/>
      <c r="BJ32" s="186"/>
      <c r="BK32" s="187"/>
      <c r="BL32" s="188" t="s">
        <v>110</v>
      </c>
      <c r="BM32" s="4"/>
      <c r="BN32" s="198" t="s">
        <v>160</v>
      </c>
      <c r="BO32" s="199"/>
      <c r="BP32" s="200"/>
      <c r="BQ32" s="167" t="str">
        <f>IF(GTH=5,"9K-20523",IF(GTH=6,"2K-22973",IF(GTH=8,"2K-22975","")))</f>
        <v>9K-20523</v>
      </c>
      <c r="BR32" s="168"/>
      <c r="BS32" s="180"/>
      <c r="BT32" s="181" t="s">
        <v>173</v>
      </c>
      <c r="BU32" s="171">
        <f>((2*WS.1)+(2*HS.1)-216)/1000</f>
        <v>4.54</v>
      </c>
      <c r="BV32" s="172">
        <f t="shared" si="8"/>
        <v>4.54</v>
      </c>
      <c r="BW32" s="183" t="s">
        <v>94</v>
      </c>
      <c r="BX32" s="184" t="s">
        <v>175</v>
      </c>
      <c r="BY32" s="185"/>
      <c r="BZ32" s="186"/>
      <c r="CA32" s="187"/>
      <c r="CB32" s="188" t="s">
        <v>110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164</v>
      </c>
      <c r="AY33" s="199"/>
      <c r="AZ33" s="200"/>
      <c r="BA33" s="167" t="s">
        <v>88</v>
      </c>
      <c r="BB33" s="168"/>
      <c r="BC33" s="180"/>
      <c r="BD33" s="181" t="s">
        <v>194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182</v>
      </c>
      <c r="BO33" s="199"/>
      <c r="BP33" s="200"/>
      <c r="BQ33" s="167" t="s">
        <v>183</v>
      </c>
      <c r="BR33" s="168"/>
      <c r="BS33" s="180"/>
      <c r="BT33" s="181" t="s">
        <v>172</v>
      </c>
      <c r="BU33" s="171">
        <f>IF(AND(WS.1&lt;=948, WS.1&gt;648),2,0)</f>
        <v>2</v>
      </c>
      <c r="BV33" s="172">
        <f t="shared" si="8"/>
        <v>2</v>
      </c>
      <c r="BW33" s="212"/>
      <c r="BX33" s="184" t="s">
        <v>185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163</v>
      </c>
      <c r="AY34" s="199"/>
      <c r="AZ34" s="200"/>
      <c r="BA34" s="167" t="str">
        <f>IF(AND(h.2&gt;660,h.2&lt;=1960),"9K-11141","")</f>
        <v>9K-11141</v>
      </c>
      <c r="BB34" s="168"/>
      <c r="BC34" s="180"/>
      <c r="BD34" s="181" t="s">
        <v>172</v>
      </c>
      <c r="BE34" s="171">
        <v>2</v>
      </c>
      <c r="BF34" s="172">
        <f t="shared" si="7"/>
        <v>2</v>
      </c>
      <c r="BG34" s="212"/>
      <c r="BH34" s="184" t="s">
        <v>197</v>
      </c>
      <c r="BI34" s="185"/>
      <c r="BJ34" s="186"/>
      <c r="BK34" s="187"/>
      <c r="BL34" s="188"/>
      <c r="BM34" s="4"/>
      <c r="BN34" s="198" t="s">
        <v>158</v>
      </c>
      <c r="BO34" s="199"/>
      <c r="BP34" s="200"/>
      <c r="BQ34" s="167" t="s">
        <v>184</v>
      </c>
      <c r="BR34" s="168"/>
      <c r="BS34" s="180"/>
      <c r="BT34" s="181" t="s">
        <v>172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186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158</v>
      </c>
      <c r="AY35" s="199"/>
      <c r="AZ35" s="200"/>
      <c r="BA35" s="167" t="s">
        <v>115</v>
      </c>
      <c r="BB35" s="168"/>
      <c r="BC35" s="180"/>
      <c r="BD35" s="181" t="s">
        <v>172</v>
      </c>
      <c r="BE35" s="171">
        <f>IF(AND(W&lt;=700,W&gt;=400),0,IF(AND(W&lt;=1000, W&gt;700),2,0))</f>
        <v>2</v>
      </c>
      <c r="BF35" s="172">
        <f t="shared" si="7"/>
        <v>2</v>
      </c>
      <c r="BG35" s="212"/>
      <c r="BH35" s="184" t="s">
        <v>177</v>
      </c>
      <c r="BI35" s="185"/>
      <c r="BJ35" s="186"/>
      <c r="BK35" s="187"/>
      <c r="BL35" s="188"/>
      <c r="BM35" s="4"/>
      <c r="BN35" s="198" t="str">
        <f t="shared" ref="BN35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35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158</v>
      </c>
      <c r="AY36" s="199"/>
      <c r="AZ36" s="200"/>
      <c r="BA36" s="167" t="s">
        <v>115</v>
      </c>
      <c r="BB36" s="168"/>
      <c r="BC36" s="180"/>
      <c r="BD36" s="181" t="s">
        <v>172</v>
      </c>
      <c r="BE36" s="171">
        <f>IF(AND(W&lt;=700,W&gt;=400),2,IF(AND(W&lt;=1000, W&gt;700),4,0))</f>
        <v>4</v>
      </c>
      <c r="BF36" s="172">
        <f t="shared" si="7"/>
        <v>4</v>
      </c>
      <c r="BG36" s="212"/>
      <c r="BH36" s="184" t="s">
        <v>178</v>
      </c>
      <c r="BI36" s="185"/>
      <c r="BJ36" s="186"/>
      <c r="BK36" s="187"/>
      <c r="BL36" s="188" t="s">
        <v>110</v>
      </c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165</v>
      </c>
      <c r="AY37" s="199"/>
      <c r="AZ37" s="200"/>
      <c r="BA37" s="167" t="s">
        <v>171</v>
      </c>
      <c r="BB37" s="168"/>
      <c r="BC37" s="180"/>
      <c r="BD37" s="181" t="s">
        <v>173</v>
      </c>
      <c r="BE37" s="171">
        <f>IF((h.2-10)&gt;950,1,0)</f>
        <v>1</v>
      </c>
      <c r="BF37" s="172">
        <f t="shared" si="7"/>
        <v>1</v>
      </c>
      <c r="BG37" s="212"/>
      <c r="BH37" s="184"/>
      <c r="BI37" s="185"/>
      <c r="BJ37" s="186"/>
      <c r="BK37" s="187"/>
      <c r="BL37" s="188"/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166</v>
      </c>
      <c r="AY38" s="199"/>
      <c r="AZ38" s="200"/>
      <c r="BA38" s="167" t="s">
        <v>93</v>
      </c>
      <c r="BB38" s="168"/>
      <c r="BC38" s="180"/>
      <c r="BD38" s="181" t="s">
        <v>173</v>
      </c>
      <c r="BE38" s="171">
        <f>((W-41)+(h.2-36))*2/1000</f>
        <v>4.726</v>
      </c>
      <c r="BF38" s="172">
        <f t="shared" si="7"/>
        <v>4.726</v>
      </c>
      <c r="BG38" s="212" t="s">
        <v>94</v>
      </c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166</v>
      </c>
      <c r="AY39" s="199"/>
      <c r="AZ39" s="200"/>
      <c r="BA39" s="167" t="s">
        <v>99</v>
      </c>
      <c r="BB39" s="168"/>
      <c r="BC39" s="180"/>
      <c r="BD39" s="181" t="s">
        <v>173</v>
      </c>
      <c r="BE39" s="171">
        <f>(W-41)/1000</f>
        <v>0.95899999999999996</v>
      </c>
      <c r="BF39" s="172">
        <f t="shared" si="7"/>
        <v>0.95899999999999996</v>
      </c>
      <c r="BG39" s="212" t="s">
        <v>94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160</v>
      </c>
      <c r="AY40" s="199"/>
      <c r="AZ40" s="200"/>
      <c r="BA40" s="167" t="s">
        <v>100</v>
      </c>
      <c r="BB40" s="168"/>
      <c r="BC40" s="180"/>
      <c r="BD40" s="181" t="s">
        <v>173</v>
      </c>
      <c r="BE40" s="182">
        <f>((W-41)+(h.1-36))*2/1000</f>
        <v>2.8460000000000001</v>
      </c>
      <c r="BF40" s="172">
        <f t="shared" si="7"/>
        <v>2.8460000000000001</v>
      </c>
      <c r="BG40" s="183" t="s">
        <v>94</v>
      </c>
      <c r="BH40" s="184" t="s">
        <v>179</v>
      </c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120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167</v>
      </c>
      <c r="AY41" s="199"/>
      <c r="AZ41" s="200"/>
      <c r="BA41" s="167" t="s">
        <v>95</v>
      </c>
      <c r="BB41" s="168"/>
      <c r="BC41" s="180"/>
      <c r="BD41" s="181" t="s">
        <v>173</v>
      </c>
      <c r="BE41" s="182">
        <v>2</v>
      </c>
      <c r="BF41" s="172">
        <f t="shared" si="7"/>
        <v>2</v>
      </c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168</v>
      </c>
      <c r="AY42" s="199"/>
      <c r="AZ42" s="200"/>
      <c r="BA42" s="167" t="s">
        <v>193</v>
      </c>
      <c r="BB42" s="168"/>
      <c r="BC42" s="180"/>
      <c r="BD42" s="181" t="s">
        <v>173</v>
      </c>
      <c r="BE42" s="182">
        <v>1</v>
      </c>
      <c r="BF42" s="172">
        <f t="shared" si="7"/>
        <v>1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121</v>
      </c>
      <c r="C43" s="240"/>
      <c r="D43" s="240"/>
      <c r="E43" s="240"/>
      <c r="F43" s="241"/>
      <c r="G43" s="242"/>
      <c r="H43" s="243"/>
      <c r="I43" s="233"/>
      <c r="J43" s="244" t="s">
        <v>122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168</v>
      </c>
      <c r="AY43" s="199"/>
      <c r="AZ43" s="200"/>
      <c r="BA43" s="167" t="s">
        <v>112</v>
      </c>
      <c r="BB43" s="168"/>
      <c r="BC43" s="180"/>
      <c r="BD43" s="181" t="s">
        <v>173</v>
      </c>
      <c r="BE43" s="182">
        <v>1</v>
      </c>
      <c r="BF43" s="172">
        <f t="shared" si="7"/>
        <v>1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123</v>
      </c>
      <c r="C44" s="334" t="s">
        <v>124</v>
      </c>
      <c r="D44" s="335"/>
      <c r="E44" s="336"/>
      <c r="F44" s="334" t="s">
        <v>125</v>
      </c>
      <c r="G44" s="335"/>
      <c r="H44" s="336"/>
      <c r="I44" s="252"/>
      <c r="J44" s="253" t="s">
        <v>123</v>
      </c>
      <c r="K44" s="334" t="s">
        <v>124</v>
      </c>
      <c r="L44" s="335"/>
      <c r="M44" s="335"/>
      <c r="N44" s="336"/>
      <c r="O44" s="253" t="s">
        <v>126</v>
      </c>
      <c r="P44" s="254" t="s">
        <v>123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82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127</v>
      </c>
      <c r="D45" s="257"/>
      <c r="E45" s="257"/>
      <c r="F45" s="258"/>
      <c r="G45" s="259"/>
      <c r="H45" s="260"/>
      <c r="I45" s="261"/>
      <c r="J45" s="262">
        <v>1</v>
      </c>
      <c r="K45" s="263" t="s">
        <v>128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204"/>
      <c r="BB45" s="168"/>
      <c r="BC45" s="180"/>
      <c r="BD45" s="181"/>
      <c r="BE45" s="171"/>
      <c r="BF45" s="172"/>
      <c r="BG45" s="183"/>
      <c r="BH45" s="184"/>
      <c r="BI45" s="185"/>
      <c r="BJ45" s="186"/>
      <c r="BK45" s="205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129</v>
      </c>
      <c r="D46" s="259"/>
      <c r="E46" s="259"/>
      <c r="F46" s="263"/>
      <c r="G46" s="259"/>
      <c r="H46" s="260"/>
      <c r="I46" s="261"/>
      <c r="J46" s="262">
        <v>2</v>
      </c>
      <c r="K46" s="263" t="s">
        <v>130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131</v>
      </c>
      <c r="D47" s="259"/>
      <c r="E47" s="259"/>
      <c r="F47" s="263"/>
      <c r="G47" s="259"/>
      <c r="H47" s="260"/>
      <c r="I47" s="267"/>
      <c r="J47" s="262">
        <v>3</v>
      </c>
      <c r="K47" s="263" t="s">
        <v>132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133</v>
      </c>
      <c r="D48" s="259"/>
      <c r="E48" s="259"/>
      <c r="F48" s="263"/>
      <c r="G48" s="259"/>
      <c r="H48" s="260"/>
      <c r="I48" s="267"/>
      <c r="J48" s="262">
        <v>4</v>
      </c>
      <c r="K48" s="263" t="s">
        <v>134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135</v>
      </c>
      <c r="AD48" s="272"/>
      <c r="AE48" s="273" t="s">
        <v>136</v>
      </c>
      <c r="AF48" s="274">
        <f>SUM(AF22:AF47)</f>
        <v>4.4273139999999991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135</v>
      </c>
      <c r="AT48" s="272"/>
      <c r="AU48" s="273" t="s">
        <v>136</v>
      </c>
      <c r="AV48" s="274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137</v>
      </c>
      <c r="D49" s="259"/>
      <c r="E49" s="259"/>
      <c r="F49" s="263"/>
      <c r="G49" s="259"/>
      <c r="H49" s="260"/>
      <c r="I49" s="267"/>
      <c r="J49" s="262">
        <v>5</v>
      </c>
      <c r="K49" s="263" t="s">
        <v>138</v>
      </c>
      <c r="L49" s="259"/>
      <c r="M49" s="259"/>
      <c r="N49" s="264"/>
      <c r="O49" s="265"/>
      <c r="P49" s="266"/>
      <c r="Q49" s="4"/>
      <c r="R49" s="275" t="s">
        <v>139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140</v>
      </c>
      <c r="AE49" s="279" t="s">
        <v>141</v>
      </c>
      <c r="AF49" s="280">
        <f>AF48*0.986</f>
        <v>4.3653316039999988</v>
      </c>
      <c r="AG49" s="4"/>
      <c r="AH49" s="275" t="s">
        <v>139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140</v>
      </c>
      <c r="AU49" s="279" t="s">
        <v>141</v>
      </c>
      <c r="AV49" s="280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142</v>
      </c>
      <c r="D50" s="259"/>
      <c r="E50" s="259"/>
      <c r="F50" s="263"/>
      <c r="G50" s="259"/>
      <c r="H50" s="260"/>
      <c r="I50" s="267"/>
      <c r="J50" s="262">
        <v>6</v>
      </c>
      <c r="K50" s="263" t="s">
        <v>143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144</v>
      </c>
      <c r="AF50" s="280">
        <f>AF48*0.974*0.986</f>
        <v>4.2518329822959995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144</v>
      </c>
      <c r="AV50" s="280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212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145</v>
      </c>
      <c r="D51" s="259"/>
      <c r="E51" s="259"/>
      <c r="F51" s="263"/>
      <c r="G51" s="259"/>
      <c r="H51" s="260"/>
      <c r="I51" s="267"/>
      <c r="J51" s="262">
        <v>7</v>
      </c>
      <c r="K51" s="263" t="s">
        <v>146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147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148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149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150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151</v>
      </c>
      <c r="C55" s="267"/>
      <c r="D55" s="267"/>
      <c r="E55" s="267"/>
      <c r="F55" s="267"/>
      <c r="G55" s="267"/>
      <c r="H55" s="267"/>
      <c r="I55" s="267"/>
      <c r="J55" s="300" t="s">
        <v>152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153</v>
      </c>
      <c r="K56" s="305"/>
      <c r="L56" s="305"/>
      <c r="M56" s="305"/>
      <c r="N56" s="306"/>
      <c r="O56" s="307" t="s">
        <v>154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 t="s">
        <v>187</v>
      </c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3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3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155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14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15">IF(BA60&gt;"",VLOOKUP(BA60&amp;$M$10,PART_MASTER,3,FALSE),"")</f>
        <v/>
      </c>
      <c r="BE60" s="171"/>
      <c r="BF60" s="172" t="str">
        <f t="shared" ref="BF60" si="16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3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156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156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156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156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156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</vt:lpstr>
      <vt:lpstr>'FIX_CAL-KD'!A.</vt:lpstr>
      <vt:lpstr>'FIX_CAL-KD'!C.</vt:lpstr>
      <vt:lpstr>'FIX_CAL-KD'!F.</vt:lpstr>
      <vt:lpstr>'FIX_CAL-KD'!GCS</vt:lpstr>
      <vt:lpstr>'FIX_CAL-KD'!GTH</vt:lpstr>
      <vt:lpstr>'FIX_CAL-KD'!H</vt:lpstr>
      <vt:lpstr>'FIX_CAL-KD'!h.1</vt:lpstr>
      <vt:lpstr>'FIX_CAL-KD'!h.10</vt:lpstr>
      <vt:lpstr>'FIX_CAL-KD'!h.2</vt:lpstr>
      <vt:lpstr>'FIX_CAL-KD'!h.3</vt:lpstr>
      <vt:lpstr>'FIX_CAL-KD'!h.4</vt:lpstr>
      <vt:lpstr>'FIX_CAL-KD'!h.5</vt:lpstr>
      <vt:lpstr>'FIX_CAL-KD'!h.6</vt:lpstr>
      <vt:lpstr>'FIX_CAL-KD'!h.7</vt:lpstr>
      <vt:lpstr>'FIX_CAL-KD'!h.8</vt:lpstr>
      <vt:lpstr>'FIX_CAL-KD'!h.9</vt:lpstr>
      <vt:lpstr>'FIX_CAL-KD'!HS</vt:lpstr>
      <vt:lpstr>'FIX_CAL-KD'!HS.1</vt:lpstr>
      <vt:lpstr>'FIX_CAL-KD'!HS.2</vt:lpstr>
      <vt:lpstr>'FIX_CAL-KD'!HS.3</vt:lpstr>
      <vt:lpstr>'FIX_CAL-KD'!HS.4</vt:lpstr>
      <vt:lpstr>'FIX_CAL-KD'!HS.5</vt:lpstr>
      <vt:lpstr>'FIX_CAL-KD'!Print_Area</vt:lpstr>
      <vt:lpstr>'FIX_CAL-KD'!Q</vt:lpstr>
      <vt:lpstr>'FIX_CAL-KD'!R.</vt:lpstr>
      <vt:lpstr>'FIX_CAL-KD'!W</vt:lpstr>
      <vt:lpstr>'FIX_CAL-KD'!w.1</vt:lpstr>
      <vt:lpstr>'FIX_CAL-KD'!w.10</vt:lpstr>
      <vt:lpstr>'FIX_CAL-KD'!w.2</vt:lpstr>
      <vt:lpstr>'FIX_CAL-KD'!w.3</vt:lpstr>
      <vt:lpstr>'FIX_CAL-KD'!w.4</vt:lpstr>
      <vt:lpstr>'FIX_CAL-KD'!w.5</vt:lpstr>
      <vt:lpstr>'FIX_CAL-KD'!w.6</vt:lpstr>
      <vt:lpstr>'FIX_CAL-KD'!w.7</vt:lpstr>
      <vt:lpstr>'FIX_CAL-KD'!w.8</vt:lpstr>
      <vt:lpstr>'FIX_CAL-KD'!w.9</vt:lpstr>
      <vt:lpstr>'FIX_CAL-KD'!WS</vt:lpstr>
      <vt:lpstr>'FIX_CAL-KD'!WS.1</vt:lpstr>
      <vt:lpstr>'FIX_CAL-KD'!WS.2</vt:lpstr>
      <vt:lpstr>'FIX_CAL-KD'!WS.3</vt:lpstr>
      <vt:lpstr>'FIX_CAL-KD'!WS.4</vt:lpstr>
      <vt:lpstr>'FIX_CAL-KD'!WS.5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2024-07-30T01:08:55Z</dcterms:created>
  <dcterms:modified xsi:type="dcterms:W3CDTF">2024-08-15T07:50:17Z</dcterms:modified>
</cp:coreProperties>
</file>