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006819FA-FB78-44F0-9DFF-B6BCC8A5EF8D}" xr6:coauthVersionLast="47" xr6:coauthVersionMax="47" xr10:uidLastSave="{00000000-0000-0000-0000-000000000000}"/>
  <bookViews>
    <workbookView xWindow="-108" yWindow="-108" windowWidth="23256" windowHeight="12456" xr2:uid="{E1E4C00A-EAC1-4635-85C8-66A76F1D75D4}"/>
  </bookViews>
  <sheets>
    <sheet name="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'CAR-KD_FIX'!$P$18</definedName>
    <definedName name="BD">"BD"</definedName>
    <definedName name="C." localSheetId="0">'CAR-KD_FIX'!$P$17</definedName>
    <definedName name="F." localSheetId="0">'CAR-KD_FIX'!$P$16</definedName>
    <definedName name="GCS" localSheetId="0">'CAR-KD_FIX'!$O$12</definedName>
    <definedName name="GTH" localSheetId="0">'CAR-KD_FIX'!$O$11</definedName>
    <definedName name="H" localSheetId="0">'CAR-KD_FIX'!$E$12</definedName>
    <definedName name="h.1" localSheetId="0">'CAR-KD_FIX'!$C$14</definedName>
    <definedName name="h.10" localSheetId="0">'CAR-KD_FIX'!$E$18</definedName>
    <definedName name="h.2" localSheetId="0">'CAR-KD_FIX'!$C$15</definedName>
    <definedName name="h.3" localSheetId="0">'CAR-KD_FIX'!$C$16</definedName>
    <definedName name="h.4" localSheetId="0">'CAR-KD_FIX'!$C$17</definedName>
    <definedName name="h.5" localSheetId="0">'CAR-KD_FIX'!$C$18</definedName>
    <definedName name="h.6" localSheetId="0">'CAR-KD_FIX'!$E$14</definedName>
    <definedName name="h.7" localSheetId="0">'CAR-KD_FIX'!$E$15</definedName>
    <definedName name="h.8" localSheetId="0">'CAR-KD_FIX'!$E$16</definedName>
    <definedName name="h.9" localSheetId="0">'CAR-KD_FIX'!$E$17</definedName>
    <definedName name="HS" localSheetId="0">'CAR-KD_FIX'!$H$12</definedName>
    <definedName name="HS.1" localSheetId="0">'CAR-KD_FIX'!$L$14</definedName>
    <definedName name="HS.2" localSheetId="0">'CAR-KD_FIX'!$L$15</definedName>
    <definedName name="HS.3" localSheetId="0">'CAR-KD_FIX'!$L$16</definedName>
    <definedName name="HS.4" localSheetId="0">'CAR-KD_FIX'!$L$17</definedName>
    <definedName name="HS.5" localSheetId="0">'CAR-KD_FIX'!$L$18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'CAR-KD_FIX'!$1:$61</definedName>
    <definedName name="Q" localSheetId="0">'CAR-KD_FIX'!$I$11</definedName>
    <definedName name="R." localSheetId="0">'CAR-KD_FIX'!$C$62</definedName>
    <definedName name="st" hidden="1">[6]Gra_Ord_In_2000!$BA$12:$BA$1655</definedName>
    <definedName name="W" localSheetId="0">'CAR-KD_FIX'!$E$11</definedName>
    <definedName name="w.1" localSheetId="0">'CAR-KD_FIX'!$H$14</definedName>
    <definedName name="w.10" localSheetId="0">'CAR-KD_FIX'!$J$18</definedName>
    <definedName name="w.2" localSheetId="0">'CAR-KD_FIX'!$H$15</definedName>
    <definedName name="w.3" localSheetId="0">'CAR-KD_FIX'!$H$16</definedName>
    <definedName name="w.4" localSheetId="0">'CAR-KD_FIX'!$H$17</definedName>
    <definedName name="w.5" localSheetId="0">'CAR-KD_FIX'!$H$18</definedName>
    <definedName name="w.6" localSheetId="0">'CAR-KD_FIX'!$J$14</definedName>
    <definedName name="w.7" localSheetId="0">'CAR-KD_FIX'!$J$15</definedName>
    <definedName name="w.8" localSheetId="0">'CAR-KD_FIX'!$J$16</definedName>
    <definedName name="w.9" localSheetId="0">'CAR-KD_FIX'!$J$17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'CAR-KD_FIX'!$L$12</definedName>
    <definedName name="WS.1" localSheetId="0">'CAR-KD_FIX'!$N$14</definedName>
    <definedName name="WS.2" localSheetId="0">'CAR-KD_FIX'!$N$15</definedName>
    <definedName name="WS.3" localSheetId="0">'CAR-KD_FIX'!$N$16</definedName>
    <definedName name="WS.4" localSheetId="0">'CAR-KD_FIX'!$N$17</definedName>
    <definedName name="WS.5" localSheetId="0">'CAR-KD_FIX'!$N$18</definedName>
    <definedName name="Z_8BD11290_77B3_4D27_9040_BB9D2A7264B2_.wvu.PrintArea" localSheetId="0" hidden="1">'CAR-KD_FIX'!$1:$61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7" i="1" l="1"/>
  <c r="BU28" i="1"/>
  <c r="BU34" i="1"/>
  <c r="BU37" i="1"/>
  <c r="BV37" i="1" s="1"/>
  <c r="BU36" i="1"/>
  <c r="BV36" i="1" s="1"/>
  <c r="BF60" i="1"/>
  <c r="BD60" i="1"/>
  <c r="AX60" i="1"/>
  <c r="BE40" i="1"/>
  <c r="BE39" i="1"/>
  <c r="BE38" i="1"/>
  <c r="BE36" i="1"/>
  <c r="BE35" i="1"/>
  <c r="BE31" i="1"/>
  <c r="BE30" i="1"/>
  <c r="BQ34" i="1"/>
  <c r="BQ23" i="1"/>
  <c r="BA34" i="1" l="1"/>
  <c r="BA32" i="1"/>
  <c r="BA31" i="1"/>
  <c r="BA22" i="1" l="1"/>
  <c r="W26" i="1"/>
  <c r="X29" i="1"/>
  <c r="X28" i="1"/>
  <c r="X27" i="1"/>
  <c r="X26" i="1"/>
  <c r="X25" i="1"/>
  <c r="X24" i="1"/>
  <c r="X23" i="1"/>
  <c r="X22" i="1"/>
  <c r="BV34" i="1"/>
  <c r="BF41" i="1"/>
  <c r="BF40" i="1"/>
  <c r="BF39" i="1"/>
  <c r="BF32" i="1"/>
  <c r="BF31" i="1"/>
  <c r="AM25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BF43" i="1"/>
  <c r="AV43" i="1"/>
  <c r="AU43" i="1"/>
  <c r="AP43" i="1"/>
  <c r="AL43" i="1"/>
  <c r="AF43" i="1"/>
  <c r="AE43" i="1"/>
  <c r="Z43" i="1"/>
  <c r="V43" i="1"/>
  <c r="BF42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V38" i="1"/>
  <c r="BT38" i="1"/>
  <c r="BN38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F32" i="1"/>
  <c r="AE32" i="1"/>
  <c r="Z32" i="1"/>
  <c r="V32" i="1"/>
  <c r="BV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AU27" i="1"/>
  <c r="AP27" i="1"/>
  <c r="AL27" i="1"/>
  <c r="AE27" i="1"/>
  <c r="Z27" i="1"/>
  <c r="V27" i="1"/>
  <c r="BV26" i="1"/>
  <c r="BF26" i="1"/>
  <c r="AU26" i="1"/>
  <c r="AP26" i="1"/>
  <c r="AL26" i="1"/>
  <c r="AE26" i="1"/>
  <c r="AB26" i="1"/>
  <c r="Z26" i="1"/>
  <c r="V26" i="1"/>
  <c r="BV25" i="1"/>
  <c r="BF25" i="1"/>
  <c r="AU25" i="1"/>
  <c r="AP25" i="1"/>
  <c r="AL25" i="1"/>
  <c r="AE25" i="1"/>
  <c r="AB25" i="1"/>
  <c r="Z25" i="1"/>
  <c r="V25" i="1"/>
  <c r="BV24" i="1"/>
  <c r="BF24" i="1"/>
  <c r="AU24" i="1"/>
  <c r="AP24" i="1"/>
  <c r="AL24" i="1"/>
  <c r="AE24" i="1"/>
  <c r="Z24" i="1"/>
  <c r="V24" i="1"/>
  <c r="BV23" i="1"/>
  <c r="BF23" i="1"/>
  <c r="AU23" i="1"/>
  <c r="AP23" i="1"/>
  <c r="AL23" i="1"/>
  <c r="AE23" i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S15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L14" i="1"/>
  <c r="AN24" i="1" s="1"/>
  <c r="CA12" i="1"/>
  <c r="BQ12" i="1"/>
  <c r="BK12" i="1"/>
  <c r="BA12" i="1"/>
  <c r="AU12" i="1"/>
  <c r="AK12" i="1"/>
  <c r="AE12" i="1"/>
  <c r="U12" i="1"/>
  <c r="N12" i="1"/>
  <c r="AD12" i="1" s="1"/>
  <c r="CA11" i="1"/>
  <c r="BZ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A10" i="1"/>
  <c r="AU10" i="1"/>
  <c r="AE10" i="1"/>
  <c r="M10" i="1"/>
  <c r="K10" i="1"/>
  <c r="BW10" i="1" s="1"/>
  <c r="CA9" i="1"/>
  <c r="BQ9" i="1"/>
  <c r="BK9" i="1"/>
  <c r="BA9" i="1"/>
  <c r="AU9" i="1"/>
  <c r="AK9" i="1"/>
  <c r="AE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BA3" i="1"/>
  <c r="U3" i="1"/>
  <c r="E3" i="1"/>
  <c r="AK3" i="1" s="1"/>
  <c r="AF2" i="1"/>
  <c r="AV2" i="1" s="1"/>
  <c r="BL2" i="1" s="1"/>
  <c r="CB2" i="1" s="1"/>
  <c r="AF25" i="1" l="1"/>
  <c r="AN26" i="1"/>
  <c r="AQ9" i="1"/>
  <c r="AT11" i="1"/>
  <c r="AT12" i="1"/>
  <c r="AS22" i="1"/>
  <c r="AF23" i="1"/>
  <c r="AV26" i="1"/>
  <c r="AF27" i="1"/>
  <c r="AA9" i="1"/>
  <c r="BW9" i="1"/>
  <c r="BJ11" i="1"/>
  <c r="BJ14" i="1"/>
  <c r="AF22" i="1"/>
  <c r="AV23" i="1"/>
  <c r="BZ14" i="1"/>
  <c r="AN23" i="1"/>
  <c r="AD14" i="1"/>
  <c r="AF24" i="1"/>
  <c r="AF26" i="1"/>
  <c r="CA4" i="1"/>
  <c r="AU4" i="1"/>
  <c r="AE4" i="1"/>
  <c r="AV24" i="1"/>
  <c r="BH14" i="1"/>
  <c r="AQ10" i="1"/>
  <c r="BZ12" i="1"/>
  <c r="AB14" i="1"/>
  <c r="BV27" i="1"/>
  <c r="BV28" i="1"/>
  <c r="AN25" i="1"/>
  <c r="AV25" i="1" s="1"/>
  <c r="BG10" i="1"/>
  <c r="BX14" i="1"/>
  <c r="AY15" i="1"/>
  <c r="AN22" i="1"/>
  <c r="AV22" i="1" s="1"/>
  <c r="AS25" i="1"/>
  <c r="AF28" i="1"/>
  <c r="AF29" i="1"/>
  <c r="BF38" i="1"/>
  <c r="BF27" i="1"/>
  <c r="BV35" i="1"/>
  <c r="BJ12" i="1"/>
  <c r="AA10" i="1"/>
  <c r="AN27" i="1"/>
  <c r="AV27" i="1" s="1"/>
  <c r="AR14" i="1"/>
  <c r="AT14" i="1"/>
  <c r="AS23" i="1"/>
  <c r="AV48" i="1" l="1"/>
  <c r="AV50" i="1" s="1"/>
  <c r="AF48" i="1"/>
  <c r="AF50" i="1" s="1"/>
  <c r="AV49" i="1" l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241226A8-4430-4BBA-9EBC-4F09E5C2669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C9F08BDB-711A-45ED-BC3C-F10D597FB25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BD199FD6-6338-4165-BD3B-C650C4BE624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<sst xmlns="http://schemas.openxmlformats.org/spreadsheetml/2006/main" count="573" uniqueCount="202">
  <si>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</si>
  <si>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</si>
  <si>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</si>
  <si>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</si>
  <si>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</si>
  <si>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</si>
  <si>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</si>
  <si>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</si>
  <si>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</si>
  <si>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</si>
  <si>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</si>
  <si>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</si>
  <si>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</si>
  <si>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</si>
  <si>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</si>
  <si>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CAR-KD FIX M</t>
  </si>
  <si>
    <t>Delivery Date</t>
  </si>
  <si>
    <t>Elevation Code</t>
  </si>
  <si>
    <t>52CR/F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</si>
  <si>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</si>
  <si>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</si>
  <si>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</si>
  <si>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U9E-51029</t>
  </si>
  <si>
    <t>Unit Code</t>
  </si>
  <si>
    <r>
      <t xml:space="preserve">H </t>
    </r>
    <r>
      <rPr>
        <sz val="10"/>
        <rFont val="Arial"/>
        <family val="2"/>
      </rPr>
      <t>item</t>
    </r>
  </si>
  <si>
    <t>U9E-50007</t>
  </si>
  <si>
    <t>52CR-A/SM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</si>
  <si>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</si>
  <si>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</si>
  <si>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</si>
  <si>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</si>
  <si>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</si>
  <si>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</si>
  <si>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</si>
  <si>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</si>
  <si>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</si>
  <si>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</si>
  <si>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</si>
  <si>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</si>
  <si>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</si>
  <si>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</si>
  <si>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</si>
  <si>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</si>
  <si>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</si>
  <si>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</si>
  <si>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</si>
  <si>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</si>
  <si>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</si>
  <si>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</si>
  <si>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</si>
  <si>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</si>
  <si>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</si>
  <si>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</si>
  <si>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</si>
  <si>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</si>
  <si>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</si>
  <si>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</si>
  <si>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</si>
  <si>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</si>
  <si>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</si>
  <si>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</si>
  <si>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</si>
  <si>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</si>
  <si>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</si>
  <si>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</si>
  <si>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</si>
  <si>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</si>
  <si>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</si>
  <si>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</si>
  <si>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</si>
  <si>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</si>
  <si>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</si>
  <si>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</si>
  <si>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</si>
  <si>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</si>
  <si>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</si>
  <si>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</si>
  <si>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</si>
  <si>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</si>
  <si>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</si>
  <si>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</si>
  <si>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</si>
  <si>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</si>
  <si>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</si>
  <si>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</si>
  <si>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</si>
  <si>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</si>
  <si>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BOTTOM RAIL</t>
  </si>
  <si>
    <t>9K-11090</t>
  </si>
  <si>
    <t>TRANSOM</t>
  </si>
  <si>
    <t>STILE(L)</t>
  </si>
  <si>
    <t>9K-87137</t>
  </si>
  <si>
    <t>2K-30630</t>
  </si>
  <si>
    <t>JAMB(L)</t>
  </si>
  <si>
    <t>9K-87104</t>
  </si>
  <si>
    <t>STILE(R)</t>
  </si>
  <si>
    <t>9K-20754</t>
  </si>
  <si>
    <t>M</t>
  </si>
  <si>
    <t>9K-20669</t>
  </si>
  <si>
    <t>JAMB(R)</t>
  </si>
  <si>
    <t>BEADING</t>
  </si>
  <si>
    <t>9K-86115</t>
  </si>
  <si>
    <t>9K-20856</t>
  </si>
  <si>
    <t>GLASS BEAD</t>
  </si>
  <si>
    <t>9K-87119</t>
  </si>
  <si>
    <t>2K-22277</t>
  </si>
  <si>
    <t>GLASS BEAD L</t>
  </si>
  <si>
    <t>2K-29161</t>
  </si>
  <si>
    <t>GLASS BEAD R</t>
  </si>
  <si>
    <t>9K-20849</t>
  </si>
  <si>
    <t>EM-4016</t>
  </si>
  <si>
    <t>FOR HANDLE</t>
  </si>
  <si>
    <t>EM-4010</t>
  </si>
  <si>
    <t>EM-4008</t>
  </si>
  <si>
    <t>EM-4008D8-SA</t>
  </si>
  <si>
    <t>9K-30250</t>
  </si>
  <si>
    <t>FOR PULLING BLOCK</t>
  </si>
  <si>
    <t>EF-4008D7-SA</t>
  </si>
  <si>
    <t>S</t>
  </si>
  <si>
    <t>EF-4006D6</t>
  </si>
  <si>
    <t>BM-4025G</t>
  </si>
  <si>
    <t>FOR JOINT FRAME</t>
  </si>
  <si>
    <t>EF-4008D7</t>
  </si>
  <si>
    <t>9K-10840</t>
  </si>
  <si>
    <t>C5c</t>
  </si>
  <si>
    <t xml:space="preserve"> CHECK SIZE FRAME</t>
  </si>
  <si>
    <t xml:space="preserve"> VISUAL CHECK ( √ )</t>
  </si>
  <si>
    <t>9K-30171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</si>
  <si>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</si>
  <si>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</si>
  <si>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</si>
  <si>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</si>
  <si>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</si>
  <si>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</si>
  <si>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</si>
  <si>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</si>
  <si>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</si>
  <si>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</si>
  <si>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</si>
  <si>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</si>
  <si>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</si>
  <si>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</si>
  <si>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</si>
  <si>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</si>
  <si>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</si>
  <si>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</si>
  <si>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</si>
  <si>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</si>
  <si>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</si>
  <si>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</si>
  <si>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</si>
  <si>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</si>
  <si>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</si>
  <si>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</si>
  <si>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</si>
  <si>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</si>
  <si>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</si>
  <si>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</si>
  <si>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</si>
  <si>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</si>
  <si>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</si>
  <si>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</si>
  <si>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</si>
  <si>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</si>
  <si>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</si>
  <si>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</si>
  <si>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</si>
  <si>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</si>
  <si>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</si>
  <si>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LOCK KEEPER</t>
  </si>
  <si>
    <t>AL PLATE</t>
  </si>
  <si>
    <t>BACKPLATE</t>
  </si>
  <si>
    <t>PULLING BLOCK</t>
  </si>
  <si>
    <t>AT MATERIAL</t>
  </si>
  <si>
    <t>SETTING BLOCK</t>
  </si>
  <si>
    <t>9K-30241</t>
  </si>
  <si>
    <t>YK</t>
  </si>
  <si>
    <t>YS</t>
  </si>
  <si>
    <t>FOR LOCK KEEPER</t>
  </si>
  <si>
    <t>FOR INSIDE</t>
  </si>
  <si>
    <t>FOR FRICTION STAY</t>
  </si>
  <si>
    <t>FOR OUTSIDE</t>
  </si>
  <si>
    <t>HANDLE</t>
  </si>
  <si>
    <t>TRANSMISSION ROD</t>
  </si>
  <si>
    <t>WEATHER STRIP</t>
  </si>
  <si>
    <t>HANDLE CAP</t>
  </si>
  <si>
    <t>ARMSTOPPER</t>
  </si>
  <si>
    <t>9K-11113</t>
  </si>
  <si>
    <t>EM-4012</t>
  </si>
  <si>
    <t>Y</t>
  </si>
  <si>
    <t>FOR ARMSTOPPER</t>
  </si>
  <si>
    <t>9K-87103</t>
  </si>
  <si>
    <t>9K-87131</t>
  </si>
  <si>
    <t>2K-29158</t>
  </si>
  <si>
    <t>9K-20850</t>
  </si>
  <si>
    <t>FOR GLASS BEAD</t>
  </si>
  <si>
    <t>FOR JAMB (R), FOR JAMB (L), FOR HEAD</t>
  </si>
  <si>
    <t>FOR SILL, TRANSOM</t>
  </si>
  <si>
    <t>FOR BACKPLATE</t>
  </si>
  <si>
    <t>FOR AL PLATE / BACKPLATE</t>
  </si>
  <si>
    <t>FOR TRANSMISSION ROD</t>
  </si>
  <si>
    <t>FOR TOP RAIL, BOTTOM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</si>
</sst>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E2B8F0FA-09C9-412A-AB18-3A721A4F943C}"/>
    <cellStyle name="Normal" xfId="0" builtinId="0"/>
    <cellStyle name="Normal 2" xfId="1" xr:uid="{BE0DC911-18E6-4D89-9E22-2B31A8CE4D62}"/>
    <cellStyle name="Normal 5" xfId="3" xr:uid="{FCDDE3D5-4731-459C-9F54-5ABF2FA0C8B8}"/>
    <cellStyle name="Normal_COBA 2" xfId="4" xr:uid="{BD753C69-BBBE-4900-8D73-2128026CCD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1AC3CA-FF38-485B-9C0F-36DFC29EB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7CEC5E70-CF67-41D5-A703-6EE59DD0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AF8AAB1-E0C7-477D-B879-F68D92374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5137DAB-EB8B-4958-A8CE-7056A5FE9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7AFB368E-B7FA-4793-A9F8-6275B9A15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E4690EB-7409-4BA0-915F-0934AE165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A5572C4-CB91-4A0C-B788-5AD743FBE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455532</xdr:colOff>
      <xdr:row>37</xdr:row>
      <xdr:rowOff>82476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6F394352-4EE1-4024-BCE2-9D5C09678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107180"/>
          <a:ext cx="3991212" cy="2932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6775-C41A-4764-9775-0E1FC4EE2FFB}">
  <sheetPr codeName="Sheet55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J16" sqref="J16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7.441406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7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45520.394884490743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45520.394884490743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45520.394884490743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45520.394884490743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45520.394884490743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CAR-KD FIX 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CAR-KD FIX 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CAR-KD FIX 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CAR-KD FIX 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52CR/F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52CR/F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52CR/F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52CR/F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2">
        <f>W</f>
        <v>1000</v>
      </c>
      <c r="L9" s="324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52CR/F</v>
      </c>
      <c r="V9" s="36"/>
      <c r="W9" s="55"/>
      <c r="X9" s="62"/>
      <c r="Y9" s="62"/>
      <c r="Z9" s="63" t="s">
        <v>21</v>
      </c>
      <c r="AA9" s="322">
        <f>$K$9</f>
        <v>1000</v>
      </c>
      <c r="AB9" s="324"/>
      <c r="AC9" s="65"/>
      <c r="AD9" s="61"/>
      <c r="AE9" s="59" t="str">
        <f>IF($O$9&gt;0,$O$9,"")</f>
        <v>U9E-51029</v>
      </c>
      <c r="AF9" s="60"/>
      <c r="AG9" s="3"/>
      <c r="AH9" s="53" t="s">
        <v>20</v>
      </c>
      <c r="AI9" s="36"/>
      <c r="AJ9" s="37"/>
      <c r="AK9" s="54" t="str">
        <f>IF($E$9&gt;0,$E$9,"")</f>
        <v>52CR/F</v>
      </c>
      <c r="AL9" s="36"/>
      <c r="AM9" s="55"/>
      <c r="AN9" s="62"/>
      <c r="AO9" s="62"/>
      <c r="AP9" s="63" t="s">
        <v>21</v>
      </c>
      <c r="AQ9" s="322">
        <f>$K$9</f>
        <v>1000</v>
      </c>
      <c r="AR9" s="324"/>
      <c r="AS9" s="65"/>
      <c r="AT9" s="61"/>
      <c r="AU9" s="59" t="str">
        <f>IF($O$9&gt;0,$O$9,"")</f>
        <v>U9E-51029</v>
      </c>
      <c r="AV9" s="60"/>
      <c r="AW9" s="3"/>
      <c r="AX9" s="53" t="s">
        <v>20</v>
      </c>
      <c r="AY9" s="36"/>
      <c r="AZ9" s="37"/>
      <c r="BA9" s="54" t="str">
        <f>IF(E9&gt;0,E9,"")</f>
        <v>52CR/F</v>
      </c>
      <c r="BB9" s="36"/>
      <c r="BC9" s="55"/>
      <c r="BD9" s="62"/>
      <c r="BE9" s="62"/>
      <c r="BF9" s="63" t="s">
        <v>21</v>
      </c>
      <c r="BG9" s="322">
        <f>$K$9</f>
        <v>1000</v>
      </c>
      <c r="BH9" s="324"/>
      <c r="BI9" s="65"/>
      <c r="BJ9" s="61"/>
      <c r="BK9" s="59" t="str">
        <f>IF($O$9&gt;0,$O$9,"")</f>
        <v>U9E-51029</v>
      </c>
      <c r="BL9" s="60"/>
      <c r="BM9" s="3"/>
      <c r="BN9" s="53" t="s">
        <v>20</v>
      </c>
      <c r="BO9" s="36"/>
      <c r="BP9" s="37"/>
      <c r="BQ9" s="54" t="str">
        <f>IF(U9&gt;0,U9,"")</f>
        <v>52CR/F</v>
      </c>
      <c r="BR9" s="36"/>
      <c r="BS9" s="55"/>
      <c r="BT9" s="62"/>
      <c r="BU9" s="62"/>
      <c r="BV9" s="63" t="s">
        <v>21</v>
      </c>
      <c r="BW9" s="322">
        <f>$K$9</f>
        <v>1000</v>
      </c>
      <c r="BX9" s="324"/>
      <c r="BY9" s="65"/>
      <c r="BZ9" s="61"/>
      <c r="CA9" s="59" t="str">
        <f>IF($O$9&gt;0,$O$9,"")</f>
        <v>U9E-51029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2">
        <f>H</f>
        <v>2000</v>
      </c>
      <c r="L10" s="323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2">
        <f>$K$10</f>
        <v>2000</v>
      </c>
      <c r="AB10" s="324"/>
      <c r="AC10" s="65"/>
      <c r="AD10" s="61"/>
      <c r="AE10" s="59" t="str">
        <f>IF($O$10&gt;0,$O$10,"")</f>
        <v>U9E-50007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2">
        <f>$K$10</f>
        <v>2000</v>
      </c>
      <c r="AR10" s="324"/>
      <c r="AS10" s="65"/>
      <c r="AT10" s="61"/>
      <c r="AU10" s="59" t="str">
        <f>IF($O$10&gt;0,$O$10,"")</f>
        <v>U9E-50007</v>
      </c>
      <c r="AV10" s="60"/>
      <c r="AW10" s="3"/>
      <c r="AX10" s="53" t="s">
        <v>23</v>
      </c>
      <c r="AY10" s="36"/>
      <c r="AZ10" s="37"/>
      <c r="BA10" s="54" t="str">
        <f>IF($U$10&gt;0,$U$10,"")</f>
        <v>52CR/F</v>
      </c>
      <c r="BB10" s="36"/>
      <c r="BC10" s="55"/>
      <c r="BD10" s="62"/>
      <c r="BE10" s="62"/>
      <c r="BF10" s="66" t="s">
        <v>24</v>
      </c>
      <c r="BG10" s="322">
        <f>$K$10</f>
        <v>2000</v>
      </c>
      <c r="BH10" s="324"/>
      <c r="BI10" s="65"/>
      <c r="BJ10" s="61"/>
      <c r="BK10" s="59" t="str">
        <f>IF($O$10&gt;0,$O$10,"")</f>
        <v>U9E-50007</v>
      </c>
      <c r="BL10" s="60"/>
      <c r="BM10" s="3"/>
      <c r="BN10" s="53" t="s">
        <v>23</v>
      </c>
      <c r="BO10" s="36"/>
      <c r="BP10" s="37"/>
      <c r="BQ10" s="54" t="str">
        <f>IF($AK$10&gt;0,$AK$10,"")</f>
        <v>52CR-A/SM</v>
      </c>
      <c r="BR10" s="36"/>
      <c r="BS10" s="55"/>
      <c r="BT10" s="62"/>
      <c r="BU10" s="62"/>
      <c r="BV10" s="66" t="s">
        <v>24</v>
      </c>
      <c r="BW10" s="322">
        <f>$K$10</f>
        <v>2000</v>
      </c>
      <c r="BX10" s="324"/>
      <c r="BY10" s="65"/>
      <c r="BZ10" s="61"/>
      <c r="CA10" s="59" t="str">
        <f>IF($O$10&gt;0,$O$10,"")</f>
        <v>U9E-50007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5" t="s">
        <v>28</v>
      </c>
      <c r="I11" s="325">
        <v>1</v>
      </c>
      <c r="J11" s="325" t="s">
        <v>29</v>
      </c>
      <c r="K11" s="327" t="s">
        <v>30</v>
      </c>
      <c r="L11" s="328"/>
      <c r="M11" s="331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5" t="s">
        <v>28</v>
      </c>
      <c r="Y11" s="325">
        <f>IF($I$11&gt;0,$I$11,"")</f>
        <v>1</v>
      </c>
      <c r="Z11" s="325" t="s">
        <v>29</v>
      </c>
      <c r="AA11" s="327" t="str">
        <f>IF($K$11&gt;0,$K$11,"")</f>
        <v>TT01</v>
      </c>
      <c r="AB11" s="328"/>
      <c r="AC11" s="331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5" t="s">
        <v>28</v>
      </c>
      <c r="AO11" s="325">
        <f>IF($I$11&gt;0,$I$11,"")</f>
        <v>1</v>
      </c>
      <c r="AP11" s="325" t="s">
        <v>29</v>
      </c>
      <c r="AQ11" s="327" t="str">
        <f>IF($K$11&gt;0,$K$11,"")</f>
        <v>TT01</v>
      </c>
      <c r="AR11" s="328"/>
      <c r="AS11" s="331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5" t="s">
        <v>28</v>
      </c>
      <c r="BE11" s="325">
        <f>IF($I$11&gt;0,$I$11,"")</f>
        <v>1</v>
      </c>
      <c r="BF11" s="325" t="s">
        <v>29</v>
      </c>
      <c r="BG11" s="327" t="str">
        <f>IF($K$11&gt;0,$K$11,"")</f>
        <v>TT01</v>
      </c>
      <c r="BH11" s="328"/>
      <c r="BI11" s="331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5" t="s">
        <v>28</v>
      </c>
      <c r="BU11" s="325">
        <f>IF($I$11&gt;0,$I$11,"")</f>
        <v>1</v>
      </c>
      <c r="BV11" s="325" t="s">
        <v>29</v>
      </c>
      <c r="BW11" s="327" t="str">
        <f>IF($K$11&gt;0,$K$11,"")</f>
        <v>TT01</v>
      </c>
      <c r="BX11" s="328"/>
      <c r="BY11" s="331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6"/>
      <c r="I12" s="326"/>
      <c r="J12" s="326"/>
      <c r="K12" s="329"/>
      <c r="L12" s="330"/>
      <c r="M12" s="332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6"/>
      <c r="Y12" s="326"/>
      <c r="Z12" s="326"/>
      <c r="AA12" s="329"/>
      <c r="AB12" s="330"/>
      <c r="AC12" s="332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6"/>
      <c r="AO12" s="326"/>
      <c r="AP12" s="326"/>
      <c r="AQ12" s="329"/>
      <c r="AR12" s="330"/>
      <c r="AS12" s="332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6"/>
      <c r="BE12" s="326"/>
      <c r="BF12" s="326"/>
      <c r="BG12" s="329"/>
      <c r="BH12" s="330"/>
      <c r="BI12" s="332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6"/>
      <c r="BU12" s="326"/>
      <c r="BV12" s="326"/>
      <c r="BW12" s="329"/>
      <c r="BX12" s="330"/>
      <c r="BY12" s="332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162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177</v>
      </c>
      <c r="BE22" s="171">
        <v>2</v>
      </c>
      <c r="BF22" s="172">
        <f t="shared" ref="BF22:BF46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182</v>
      </c>
      <c r="BO22" s="199"/>
      <c r="BP22" s="200"/>
      <c r="BQ22" s="204" t="s">
        <v>85</v>
      </c>
      <c r="BR22" s="168"/>
      <c r="BS22" s="180"/>
      <c r="BT22" s="181" t="s">
        <v>176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191</v>
      </c>
      <c r="V23" s="168" t="str">
        <f t="shared" si="0"/>
        <v>-</v>
      </c>
      <c r="W23" s="201">
        <v>1</v>
      </c>
      <c r="X23" s="170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164</v>
      </c>
      <c r="AY23" s="199"/>
      <c r="AZ23" s="200"/>
      <c r="BA23" s="167" t="s">
        <v>175</v>
      </c>
      <c r="BB23" s="168"/>
      <c r="BC23" s="180"/>
      <c r="BD23" s="181" t="s">
        <v>177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183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177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192</v>
      </c>
      <c r="V24" s="168" t="str">
        <f t="shared" si="0"/>
        <v>-</v>
      </c>
      <c r="W24" s="201">
        <v>2</v>
      </c>
      <c r="X24" s="170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165</v>
      </c>
      <c r="AY24" s="199"/>
      <c r="AZ24" s="200"/>
      <c r="BA24" s="167" t="s">
        <v>114</v>
      </c>
      <c r="BB24" s="168"/>
      <c r="BC24" s="180"/>
      <c r="BD24" s="181" t="s">
        <v>177</v>
      </c>
      <c r="BE24" s="171">
        <v>8</v>
      </c>
      <c r="BF24" s="172">
        <f t="shared" si="7"/>
        <v>8</v>
      </c>
      <c r="BG24" s="183"/>
      <c r="BH24" s="184" t="s">
        <v>180</v>
      </c>
      <c r="BI24" s="185"/>
      <c r="BJ24" s="186"/>
      <c r="BK24" s="187"/>
      <c r="BL24" s="188"/>
      <c r="BM24" s="4"/>
      <c r="BN24" s="198" t="s">
        <v>172</v>
      </c>
      <c r="BO24" s="199"/>
      <c r="BP24" s="200"/>
      <c r="BQ24" s="167" t="s">
        <v>92</v>
      </c>
      <c r="BR24" s="168"/>
      <c r="BS24" s="180"/>
      <c r="BT24" s="181" t="s">
        <v>176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93</v>
      </c>
      <c r="S25" s="199"/>
      <c r="T25" s="200"/>
      <c r="U25" s="167" t="s">
        <v>94</v>
      </c>
      <c r="V25" s="168" t="str">
        <f t="shared" si="0"/>
        <v>-</v>
      </c>
      <c r="W25" s="201">
        <v>39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CONCATENATE("H1/2+20 = ",(h.1/2)+20)</f>
        <v>H1/2+20 = 670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95</v>
      </c>
      <c r="AI25" s="199"/>
      <c r="AJ25" s="203"/>
      <c r="AK25" s="167" t="s">
        <v>91</v>
      </c>
      <c r="AL25" s="168" t="str">
        <f t="shared" si="3"/>
        <v>-</v>
      </c>
      <c r="AM25" s="201">
        <f>IF(HS.1&lt;1550,5,7)</f>
        <v>5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IF(HS.1&lt;1550,CONCATENATE("as = ",(HS.1/2)),"")</f>
        <v>as = 645</v>
      </c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165</v>
      </c>
      <c r="AY25" s="199"/>
      <c r="AZ25" s="200"/>
      <c r="BA25" s="167" t="s">
        <v>113</v>
      </c>
      <c r="BB25" s="168"/>
      <c r="BC25" s="180"/>
      <c r="BD25" s="181" t="s">
        <v>177</v>
      </c>
      <c r="BE25" s="171">
        <v>2</v>
      </c>
      <c r="BF25" s="172">
        <f t="shared" si="7"/>
        <v>2</v>
      </c>
      <c r="BG25" s="183"/>
      <c r="BH25" s="184" t="s">
        <v>116</v>
      </c>
      <c r="BI25" s="185"/>
      <c r="BJ25" s="186"/>
      <c r="BK25" s="187"/>
      <c r="BL25" s="188"/>
      <c r="BM25" s="4"/>
      <c r="BN25" s="198" t="s">
        <v>174</v>
      </c>
      <c r="BO25" s="199"/>
      <c r="BP25" s="200"/>
      <c r="BQ25" s="167" t="s">
        <v>98</v>
      </c>
      <c r="BR25" s="168"/>
      <c r="BS25" s="180"/>
      <c r="BT25" s="181" t="s">
        <v>176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99</v>
      </c>
      <c r="S26" s="199"/>
      <c r="T26" s="200"/>
      <c r="U26" s="167" t="s">
        <v>94</v>
      </c>
      <c r="V26" s="168" t="str">
        <f t="shared" si="0"/>
        <v>-</v>
      </c>
      <c r="W26" s="201">
        <f>IF(HS.1&lt;1550,44,46)</f>
        <v>44</v>
      </c>
      <c r="X26" s="207">
        <f>H</f>
        <v>2000</v>
      </c>
      <c r="Y26" s="171">
        <v>1</v>
      </c>
      <c r="Z26" s="172">
        <f t="shared" si="1"/>
        <v>1</v>
      </c>
      <c r="AA26" s="209"/>
      <c r="AB26" s="174" t="str">
        <f>CONCATENATE("a = ",(h.1/2)+20)</f>
        <v>a = 670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165</v>
      </c>
      <c r="AY26" s="199"/>
      <c r="AZ26" s="200"/>
      <c r="BA26" s="167" t="s">
        <v>119</v>
      </c>
      <c r="BB26" s="168"/>
      <c r="BC26" s="180"/>
      <c r="BD26" s="181" t="s">
        <v>177</v>
      </c>
      <c r="BE26" s="171">
        <v>2</v>
      </c>
      <c r="BF26" s="172">
        <f t="shared" si="7"/>
        <v>2</v>
      </c>
      <c r="BG26" s="183"/>
      <c r="BH26" s="184" t="s">
        <v>195</v>
      </c>
      <c r="BI26" s="185"/>
      <c r="BJ26" s="186"/>
      <c r="BK26" s="187"/>
      <c r="BL26" s="188"/>
      <c r="BM26" s="4"/>
      <c r="BN26" s="198" t="s">
        <v>174</v>
      </c>
      <c r="BO26" s="199"/>
      <c r="BP26" s="200"/>
      <c r="BQ26" s="167" t="s">
        <v>102</v>
      </c>
      <c r="BR26" s="168"/>
      <c r="BS26" s="180"/>
      <c r="BT26" s="181" t="s">
        <v>176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103</v>
      </c>
      <c r="S27" s="199"/>
      <c r="T27" s="200"/>
      <c r="U27" s="167" t="s">
        <v>104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165</v>
      </c>
      <c r="AY27" s="199"/>
      <c r="AZ27" s="200"/>
      <c r="BA27" s="167" t="s">
        <v>122</v>
      </c>
      <c r="BB27" s="168"/>
      <c r="BC27" s="180"/>
      <c r="BD27" s="181" t="s">
        <v>177</v>
      </c>
      <c r="BE27" s="171">
        <v>4</v>
      </c>
      <c r="BF27" s="172">
        <f t="shared" si="7"/>
        <v>4</v>
      </c>
      <c r="BG27" s="212"/>
      <c r="BH27" s="184" t="s">
        <v>178</v>
      </c>
      <c r="BI27" s="185"/>
      <c r="BJ27" s="186"/>
      <c r="BK27" s="187"/>
      <c r="BL27" s="188"/>
      <c r="BM27" s="4"/>
      <c r="BN27" s="198" t="s">
        <v>184</v>
      </c>
      <c r="BO27" s="199"/>
      <c r="BP27" s="200"/>
      <c r="BQ27" s="167" t="s">
        <v>107</v>
      </c>
      <c r="BR27" s="168"/>
      <c r="BS27" s="180"/>
      <c r="BT27" s="181" t="s">
        <v>176</v>
      </c>
      <c r="BU27" s="171">
        <f>(HS.1*2)/1000</f>
        <v>2.58</v>
      </c>
      <c r="BV27" s="172">
        <f t="shared" si="8"/>
        <v>2.58</v>
      </c>
      <c r="BW27" s="212" t="s">
        <v>97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106</v>
      </c>
      <c r="S28" s="214"/>
      <c r="T28" s="215"/>
      <c r="U28" s="167" t="s">
        <v>104</v>
      </c>
      <c r="V28" s="168" t="str">
        <f t="shared" si="0"/>
        <v>-</v>
      </c>
      <c r="W28" s="201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120</v>
      </c>
      <c r="BB28" s="168"/>
      <c r="BC28" s="180"/>
      <c r="BD28" s="181" t="s">
        <v>177</v>
      </c>
      <c r="BE28" s="171">
        <v>12</v>
      </c>
      <c r="BF28" s="172">
        <f t="shared" si="7"/>
        <v>12</v>
      </c>
      <c r="BG28" s="183"/>
      <c r="BH28" s="184" t="s">
        <v>121</v>
      </c>
      <c r="BI28" s="185"/>
      <c r="BJ28" s="186"/>
      <c r="BK28" s="187"/>
      <c r="BL28" s="188" t="s">
        <v>118</v>
      </c>
      <c r="BM28" s="4"/>
      <c r="BN28" s="198" t="s">
        <v>168</v>
      </c>
      <c r="BO28" s="199"/>
      <c r="BP28" s="200"/>
      <c r="BQ28" s="167" t="s">
        <v>105</v>
      </c>
      <c r="BR28" s="168"/>
      <c r="BS28" s="180"/>
      <c r="BT28" s="181" t="s">
        <v>176</v>
      </c>
      <c r="BU28" s="171">
        <f>(((WS.1-66)*2)+((HS.1-84)*2))/1000</f>
        <v>4.1760000000000002</v>
      </c>
      <c r="BV28" s="172">
        <f t="shared" si="8"/>
        <v>4.1760000000000002</v>
      </c>
      <c r="BW28" s="183" t="s">
        <v>97</v>
      </c>
      <c r="BX28" s="184" t="s">
        <v>181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108</v>
      </c>
      <c r="S29" s="214"/>
      <c r="T29" s="215"/>
      <c r="U29" s="217" t="s">
        <v>104</v>
      </c>
      <c r="V29" s="168" t="str">
        <f t="shared" si="0"/>
        <v>-</v>
      </c>
      <c r="W29" s="218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123</v>
      </c>
      <c r="BB29" s="168"/>
      <c r="BC29" s="180"/>
      <c r="BD29" s="181" t="s">
        <v>177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118</v>
      </c>
      <c r="BM29" s="4"/>
      <c r="BN29" s="198" t="s">
        <v>165</v>
      </c>
      <c r="BO29" s="199"/>
      <c r="BP29" s="200"/>
      <c r="BQ29" s="167" t="s">
        <v>110</v>
      </c>
      <c r="BR29" s="168"/>
      <c r="BS29" s="180"/>
      <c r="BT29" s="181" t="s">
        <v>177</v>
      </c>
      <c r="BU29" s="171">
        <v>2</v>
      </c>
      <c r="BV29" s="172">
        <f t="shared" si="8"/>
        <v>2</v>
      </c>
      <c r="BW29" s="183"/>
      <c r="BX29" s="184" t="s">
        <v>111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167</v>
      </c>
      <c r="AY30" s="199"/>
      <c r="AZ30" s="200"/>
      <c r="BA30" s="167" t="s">
        <v>127</v>
      </c>
      <c r="BB30" s="168"/>
      <c r="BC30" s="180"/>
      <c r="BD30" s="181" t="s">
        <v>189</v>
      </c>
      <c r="BE30" s="171">
        <f>IF(W&gt;841,3,2)+IF(h.1&lt;=780,2,IF(h.1&lt;=1160,3,IF(h.1&gt;1160,5,5)))+IF(h.1&lt;=1360,3,IF(h.1&gt;1360,5,5))</f>
        <v>11</v>
      </c>
      <c r="BF30" s="172">
        <f t="shared" si="7"/>
        <v>11</v>
      </c>
      <c r="BG30" s="183"/>
      <c r="BH30" s="184" t="s">
        <v>196</v>
      </c>
      <c r="BI30" s="185"/>
      <c r="BJ30" s="186"/>
      <c r="BK30" s="187"/>
      <c r="BL30" s="188" t="s">
        <v>118</v>
      </c>
      <c r="BM30" s="4"/>
      <c r="BN30" s="198" t="s">
        <v>165</v>
      </c>
      <c r="BO30" s="199"/>
      <c r="BP30" s="200"/>
      <c r="BQ30" s="167" t="s">
        <v>112</v>
      </c>
      <c r="BR30" s="168"/>
      <c r="BS30" s="180"/>
      <c r="BT30" s="181" t="s">
        <v>177</v>
      </c>
      <c r="BU30" s="171">
        <v>6</v>
      </c>
      <c r="BV30" s="172">
        <f t="shared" si="8"/>
        <v>6</v>
      </c>
      <c r="BW30" s="183"/>
      <c r="BX30" s="184" t="s">
        <v>200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01"/>
      <c r="X31" s="170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01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168</v>
      </c>
      <c r="AY31" s="199"/>
      <c r="AZ31" s="200"/>
      <c r="BA31" s="167" t="str">
        <f>IF(GTH=5,"9K-20523",IF(GTH=6,"2K-22973",IF(GTH=8,"2K-22975","")))</f>
        <v>9K-20523</v>
      </c>
      <c r="BB31" s="168"/>
      <c r="BC31" s="180"/>
      <c r="BD31" s="181" t="s">
        <v>176</v>
      </c>
      <c r="BE31" s="171">
        <f>((2*W)+(2*h.2)-68)/1000</f>
        <v>3.2120000000000002</v>
      </c>
      <c r="BF31" s="172">
        <f t="shared" si="7"/>
        <v>3.2120000000000002</v>
      </c>
      <c r="BG31" s="183" t="s">
        <v>97</v>
      </c>
      <c r="BH31" s="184" t="s">
        <v>179</v>
      </c>
      <c r="BI31" s="185"/>
      <c r="BJ31" s="186"/>
      <c r="BK31" s="187"/>
      <c r="BL31" s="188" t="s">
        <v>118</v>
      </c>
      <c r="BM31" s="4"/>
      <c r="BN31" s="198" t="s">
        <v>165</v>
      </c>
      <c r="BO31" s="199"/>
      <c r="BP31" s="200"/>
      <c r="BQ31" s="167" t="s">
        <v>113</v>
      </c>
      <c r="BR31" s="168"/>
      <c r="BS31" s="180"/>
      <c r="BT31" s="181" t="s">
        <v>177</v>
      </c>
      <c r="BU31" s="171">
        <v>2</v>
      </c>
      <c r="BV31" s="172">
        <f t="shared" si="8"/>
        <v>2</v>
      </c>
      <c r="BW31" s="183"/>
      <c r="BX31" s="184" t="s">
        <v>116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201"/>
      <c r="X32" s="207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170</v>
      </c>
      <c r="AY32" s="199"/>
      <c r="AZ32" s="200"/>
      <c r="BA32" s="167" t="str">
        <f>IF(AND(H&gt;=400,H&lt;=600),"9K-11114",IF(AND(H&gt;600,H&lt;=700),"9K-11353"," "))</f>
        <v xml:space="preserve"> </v>
      </c>
      <c r="BB32" s="168"/>
      <c r="BC32" s="180"/>
      <c r="BD32" s="181" t="s">
        <v>177</v>
      </c>
      <c r="BE32" s="171">
        <v>2</v>
      </c>
      <c r="BF32" s="172">
        <f t="shared" si="7"/>
        <v>2</v>
      </c>
      <c r="BG32" s="183"/>
      <c r="BH32" s="184" t="s">
        <v>180</v>
      </c>
      <c r="BI32" s="185"/>
      <c r="BJ32" s="186"/>
      <c r="BK32" s="187"/>
      <c r="BL32" s="188" t="s">
        <v>118</v>
      </c>
      <c r="BM32" s="4"/>
      <c r="BN32" s="198" t="s">
        <v>185</v>
      </c>
      <c r="BO32" s="199"/>
      <c r="BP32" s="200"/>
      <c r="BQ32" s="167" t="s">
        <v>115</v>
      </c>
      <c r="BR32" s="168"/>
      <c r="BS32" s="180"/>
      <c r="BT32" s="181" t="s">
        <v>176</v>
      </c>
      <c r="BU32" s="171">
        <v>2</v>
      </c>
      <c r="BV32" s="172">
        <f t="shared" si="8"/>
        <v>2</v>
      </c>
      <c r="BW32" s="183" t="s">
        <v>7</v>
      </c>
      <c r="BX32" s="184" t="s">
        <v>111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201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169</v>
      </c>
      <c r="AY33" s="199"/>
      <c r="AZ33" s="200"/>
      <c r="BA33" s="167" t="s">
        <v>88</v>
      </c>
      <c r="BB33" s="168"/>
      <c r="BC33" s="180"/>
      <c r="BD33" s="181" t="s">
        <v>177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165</v>
      </c>
      <c r="BO33" s="199"/>
      <c r="BP33" s="200"/>
      <c r="BQ33" s="167" t="s">
        <v>117</v>
      </c>
      <c r="BR33" s="168"/>
      <c r="BS33" s="180"/>
      <c r="BT33" s="181" t="s">
        <v>177</v>
      </c>
      <c r="BU33" s="171">
        <v>8</v>
      </c>
      <c r="BV33" s="172">
        <f t="shared" si="8"/>
        <v>8</v>
      </c>
      <c r="BW33" s="212"/>
      <c r="BX33" s="184" t="s">
        <v>180</v>
      </c>
      <c r="BY33" s="185"/>
      <c r="BZ33" s="186"/>
      <c r="CA33" s="187"/>
      <c r="CB33" s="188" t="s">
        <v>118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201"/>
      <c r="X34" s="207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171</v>
      </c>
      <c r="AY34" s="199"/>
      <c r="AZ34" s="200"/>
      <c r="BA34" s="167" t="str">
        <f>IF(AND(H&lt;=2000, H&gt;700),"9K-11141"," ")</f>
        <v>9K-11141</v>
      </c>
      <c r="BB34" s="168"/>
      <c r="BC34" s="180"/>
      <c r="BD34" s="181" t="s">
        <v>177</v>
      </c>
      <c r="BE34" s="171">
        <v>2</v>
      </c>
      <c r="BF34" s="172">
        <f t="shared" si="7"/>
        <v>2</v>
      </c>
      <c r="BG34" s="212"/>
      <c r="BH34" s="184" t="s">
        <v>197</v>
      </c>
      <c r="BI34" s="185"/>
      <c r="BJ34" s="186"/>
      <c r="BK34" s="187"/>
      <c r="BL34" s="188"/>
      <c r="BM34" s="4"/>
      <c r="BN34" s="198" t="s">
        <v>168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176</v>
      </c>
      <c r="BU34" s="171">
        <f>((2*WS.1)+(2*HS.1)-216)/1000</f>
        <v>4.26</v>
      </c>
      <c r="BV34" s="172">
        <f t="shared" si="8"/>
        <v>4.26</v>
      </c>
      <c r="BW34" s="212" t="s">
        <v>97</v>
      </c>
      <c r="BX34" s="184" t="s">
        <v>179</v>
      </c>
      <c r="BY34" s="185"/>
      <c r="BZ34" s="186"/>
      <c r="CA34" s="187"/>
      <c r="CB34" s="188" t="s">
        <v>118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201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165</v>
      </c>
      <c r="AY35" s="199"/>
      <c r="AZ35" s="200"/>
      <c r="BA35" s="167" t="s">
        <v>114</v>
      </c>
      <c r="BB35" s="168"/>
      <c r="BC35" s="180"/>
      <c r="BD35" s="181" t="s">
        <v>177</v>
      </c>
      <c r="BE35" s="171">
        <f>IF(AND(W&lt;=700,W&gt;=400),0,IF(AND(W&lt;=1000, W&gt;700),2,0))</f>
        <v>2</v>
      </c>
      <c r="BF35" s="172">
        <f t="shared" si="7"/>
        <v>2</v>
      </c>
      <c r="BG35" s="212"/>
      <c r="BH35" s="184" t="s">
        <v>198</v>
      </c>
      <c r="BI35" s="185"/>
      <c r="BJ35" s="186"/>
      <c r="BK35" s="187"/>
      <c r="BL35" s="188"/>
      <c r="BM35" s="4"/>
      <c r="BN35" s="198" t="s">
        <v>165</v>
      </c>
      <c r="BO35" s="199"/>
      <c r="BP35" s="200"/>
      <c r="BQ35" s="167" t="s">
        <v>120</v>
      </c>
      <c r="BR35" s="168"/>
      <c r="BS35" s="180"/>
      <c r="BT35" s="181" t="s">
        <v>177</v>
      </c>
      <c r="BU35" s="171">
        <v>8</v>
      </c>
      <c r="BV35" s="172">
        <f t="shared" si="8"/>
        <v>8</v>
      </c>
      <c r="BW35" s="212"/>
      <c r="BX35" s="184" t="s">
        <v>121</v>
      </c>
      <c r="BY35" s="185"/>
      <c r="BZ35" s="186"/>
      <c r="CA35" s="187"/>
      <c r="CB35" s="188" t="s">
        <v>118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201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165</v>
      </c>
      <c r="AY36" s="199"/>
      <c r="AZ36" s="200"/>
      <c r="BA36" s="167" t="s">
        <v>114</v>
      </c>
      <c r="BB36" s="168"/>
      <c r="BC36" s="180"/>
      <c r="BD36" s="181" t="s">
        <v>177</v>
      </c>
      <c r="BE36" s="171">
        <f>IF(AND(W&lt;=700,W&gt;=400),2,IF(AND(W&lt;=1000, W&gt;700),4,0))</f>
        <v>4</v>
      </c>
      <c r="BF36" s="172">
        <f t="shared" si="7"/>
        <v>4</v>
      </c>
      <c r="BG36" s="212"/>
      <c r="BH36" s="184" t="s">
        <v>199</v>
      </c>
      <c r="BI36" s="185"/>
      <c r="BJ36" s="186"/>
      <c r="BK36" s="187"/>
      <c r="BL36" s="188" t="s">
        <v>118</v>
      </c>
      <c r="BM36" s="4"/>
      <c r="BN36" s="198" t="s">
        <v>186</v>
      </c>
      <c r="BO36" s="199"/>
      <c r="BP36" s="200"/>
      <c r="BQ36" s="167" t="s">
        <v>187</v>
      </c>
      <c r="BR36" s="168"/>
      <c r="BS36" s="180"/>
      <c r="BT36" s="181" t="s">
        <v>177</v>
      </c>
      <c r="BU36" s="171">
        <f>IF(AND(W&lt;=700,W&gt;=400),0,IF(AND(W&lt;=1000, W&gt;700),2,0))</f>
        <v>2</v>
      </c>
      <c r="BV36" s="172">
        <f t="shared" si="8"/>
        <v>2</v>
      </c>
      <c r="BW36" s="212"/>
      <c r="BX36" s="184" t="s">
        <v>201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201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172</v>
      </c>
      <c r="AY37" s="199"/>
      <c r="AZ37" s="200"/>
      <c r="BA37" s="167" t="s">
        <v>92</v>
      </c>
      <c r="BB37" s="168"/>
      <c r="BC37" s="180"/>
      <c r="BD37" s="181" t="s">
        <v>176</v>
      </c>
      <c r="BE37" s="171">
        <v>1</v>
      </c>
      <c r="BF37" s="172">
        <f t="shared" si="7"/>
        <v>1</v>
      </c>
      <c r="BG37" s="212"/>
      <c r="BH37" s="184"/>
      <c r="BI37" s="185"/>
      <c r="BJ37" s="186"/>
      <c r="BK37" s="187"/>
      <c r="BL37" s="188"/>
      <c r="BM37" s="4"/>
      <c r="BN37" s="198" t="s">
        <v>165</v>
      </c>
      <c r="BO37" s="199"/>
      <c r="BP37" s="200"/>
      <c r="BQ37" s="167" t="s">
        <v>188</v>
      </c>
      <c r="BR37" s="168"/>
      <c r="BS37" s="180"/>
      <c r="BT37" s="181" t="s">
        <v>177</v>
      </c>
      <c r="BU37" s="171">
        <f>IF(AND(W&lt;=700,H&gt;=400),2,IF(AND(W&lt;=1000, W&gt;700),4,0))</f>
        <v>4</v>
      </c>
      <c r="BV37" s="172">
        <f t="shared" si="8"/>
        <v>4</v>
      </c>
      <c r="BW37" s="212"/>
      <c r="BX37" s="184" t="s">
        <v>190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2"/>
      <c r="P38" s="208"/>
      <c r="Q38" s="4"/>
      <c r="R38" s="213"/>
      <c r="S38" s="214"/>
      <c r="T38" s="215"/>
      <c r="U38" s="167"/>
      <c r="V38" s="168" t="str">
        <f t="shared" si="0"/>
        <v/>
      </c>
      <c r="W38" s="218"/>
      <c r="X38" s="170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173</v>
      </c>
      <c r="AY38" s="199"/>
      <c r="AZ38" s="200"/>
      <c r="BA38" s="167" t="s">
        <v>96</v>
      </c>
      <c r="BB38" s="168"/>
      <c r="BC38" s="180"/>
      <c r="BD38" s="181" t="s">
        <v>176</v>
      </c>
      <c r="BE38" s="171">
        <f>((W-41)+(h.1-36))*2/1000</f>
        <v>4.4459999999999997</v>
      </c>
      <c r="BF38" s="172">
        <f t="shared" si="7"/>
        <v>4.4459999999999997</v>
      </c>
      <c r="BG38" s="212" t="s">
        <v>97</v>
      </c>
      <c r="BH38" s="184"/>
      <c r="BI38" s="185"/>
      <c r="BJ38" s="186"/>
      <c r="BK38" s="187"/>
      <c r="BL38" s="188"/>
      <c r="BM38" s="4"/>
      <c r="BN38" s="198" t="str">
        <f t="shared" ref="BN38:BN60" si="10">IF(BQ38&gt;"",VLOOKUP(BQ38,PART_NAMA,3,FALSE),"")</f>
        <v/>
      </c>
      <c r="BO38" s="199"/>
      <c r="BP38" s="200"/>
      <c r="BQ38" s="167"/>
      <c r="BR38" s="168"/>
      <c r="BS38" s="180"/>
      <c r="BT38" s="181" t="str">
        <f t="shared" ref="BT38:BT57" si="11">IF(BQ38&gt;"",VLOOKUP(BQ38&amp;$M$10,PART_MASTER,3,FALSE),"")</f>
        <v/>
      </c>
      <c r="BU38" s="171"/>
      <c r="BV38" s="172" t="str">
        <f t="shared" si="8"/>
        <v/>
      </c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173</v>
      </c>
      <c r="AY39" s="199"/>
      <c r="AZ39" s="200"/>
      <c r="BA39" s="167" t="s">
        <v>193</v>
      </c>
      <c r="BB39" s="168"/>
      <c r="BC39" s="180"/>
      <c r="BD39" s="181" t="s">
        <v>176</v>
      </c>
      <c r="BE39" s="171">
        <f>(W-41)/1000</f>
        <v>0.95899999999999996</v>
      </c>
      <c r="BF39" s="172">
        <f t="shared" si="7"/>
        <v>0.95899999999999996</v>
      </c>
      <c r="BG39" s="212" t="s">
        <v>97</v>
      </c>
      <c r="BH39" s="184"/>
      <c r="BI39" s="185"/>
      <c r="BJ39" s="186"/>
      <c r="BK39" s="187"/>
      <c r="BL39" s="188"/>
      <c r="BM39" s="4"/>
      <c r="BN39" s="198"/>
      <c r="BO39" s="199"/>
      <c r="BP39" s="200"/>
      <c r="BQ39" s="204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168</v>
      </c>
      <c r="AY40" s="199"/>
      <c r="AZ40" s="200"/>
      <c r="BA40" s="167" t="s">
        <v>105</v>
      </c>
      <c r="BB40" s="168"/>
      <c r="BC40" s="180"/>
      <c r="BD40" s="181" t="s">
        <v>176</v>
      </c>
      <c r="BE40" s="182">
        <f>((W-41)+(h.2-36))*2/1000</f>
        <v>3.1259999999999999</v>
      </c>
      <c r="BF40" s="172">
        <f t="shared" si="7"/>
        <v>3.1259999999999999</v>
      </c>
      <c r="BG40" s="183" t="s">
        <v>97</v>
      </c>
      <c r="BH40" s="184" t="s">
        <v>181</v>
      </c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124</v>
      </c>
      <c r="C41" s="224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5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174</v>
      </c>
      <c r="AY41" s="199"/>
      <c r="AZ41" s="200"/>
      <c r="BA41" s="167" t="s">
        <v>102</v>
      </c>
      <c r="BB41" s="168"/>
      <c r="BC41" s="180"/>
      <c r="BD41" s="181" t="s">
        <v>176</v>
      </c>
      <c r="BE41" s="182">
        <v>2</v>
      </c>
      <c r="BF41" s="172">
        <f t="shared" si="7"/>
        <v>2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3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163</v>
      </c>
      <c r="AY42" s="199"/>
      <c r="AZ42" s="200"/>
      <c r="BA42" s="167" t="s">
        <v>109</v>
      </c>
      <c r="BB42" s="168"/>
      <c r="BC42" s="180"/>
      <c r="BD42" s="181" t="s">
        <v>176</v>
      </c>
      <c r="BE42" s="182">
        <v>2</v>
      </c>
      <c r="BF42" s="172">
        <f t="shared" si="7"/>
        <v>2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125</v>
      </c>
      <c r="C43" s="239"/>
      <c r="D43" s="239"/>
      <c r="E43" s="239"/>
      <c r="F43" s="240"/>
      <c r="G43" s="241"/>
      <c r="H43" s="242"/>
      <c r="I43" s="232"/>
      <c r="J43" s="243" t="s">
        <v>126</v>
      </c>
      <c r="K43" s="243"/>
      <c r="L43" s="244"/>
      <c r="M43" s="245"/>
      <c r="N43" s="246"/>
      <c r="O43" s="247"/>
      <c r="P43" s="248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">
        <v>163</v>
      </c>
      <c r="AY43" s="199"/>
      <c r="AZ43" s="200"/>
      <c r="BA43" s="167" t="s">
        <v>194</v>
      </c>
      <c r="BB43" s="168"/>
      <c r="BC43" s="180"/>
      <c r="BD43" s="181" t="s">
        <v>176</v>
      </c>
      <c r="BE43" s="182">
        <v>1</v>
      </c>
      <c r="BF43" s="172">
        <f t="shared" si="7"/>
        <v>1</v>
      </c>
      <c r="BG43" s="183"/>
      <c r="BH43" s="249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128</v>
      </c>
      <c r="C44" s="333" t="s">
        <v>129</v>
      </c>
      <c r="D44" s="334"/>
      <c r="E44" s="335"/>
      <c r="F44" s="333" t="s">
        <v>130</v>
      </c>
      <c r="G44" s="334"/>
      <c r="H44" s="335"/>
      <c r="I44" s="251"/>
      <c r="J44" s="252" t="s">
        <v>128</v>
      </c>
      <c r="K44" s="333" t="s">
        <v>129</v>
      </c>
      <c r="L44" s="334"/>
      <c r="M44" s="334"/>
      <c r="N44" s="335"/>
      <c r="O44" s="252" t="s">
        <v>131</v>
      </c>
      <c r="P44" s="253" t="s">
        <v>128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82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212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132</v>
      </c>
      <c r="D45" s="256"/>
      <c r="E45" s="256"/>
      <c r="F45" s="257"/>
      <c r="G45" s="258"/>
      <c r="H45" s="259"/>
      <c r="I45" s="260"/>
      <c r="J45" s="261">
        <v>1</v>
      </c>
      <c r="K45" s="262" t="s">
        <v>133</v>
      </c>
      <c r="L45" s="258"/>
      <c r="M45" s="258"/>
      <c r="N45" s="263"/>
      <c r="O45" s="264"/>
      <c r="P45" s="265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tr">
        <f t="shared" ref="AX45:AX46" si="13">IF(BA45&gt;"",VLOOKUP(BA45,PART_NAMA,3,FALSE),"")</f>
        <v/>
      </c>
      <c r="AY45" s="199"/>
      <c r="AZ45" s="200"/>
      <c r="BA45" s="167"/>
      <c r="BB45" s="168"/>
      <c r="BC45" s="180"/>
      <c r="BD45" s="181" t="str">
        <f t="shared" ref="BD45:BD46" si="14">IF(BA45&gt;"",VLOOKUP(BA45&amp;$M$10,PART_MASTER,3,FALSE),"")</f>
        <v/>
      </c>
      <c r="BE45" s="182"/>
      <c r="BF45" s="172" t="str">
        <f t="shared" si="7"/>
        <v/>
      </c>
      <c r="BG45" s="183"/>
      <c r="BH45" s="249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134</v>
      </c>
      <c r="D46" s="258"/>
      <c r="E46" s="258"/>
      <c r="F46" s="262"/>
      <c r="G46" s="258"/>
      <c r="H46" s="259"/>
      <c r="I46" s="260"/>
      <c r="J46" s="261">
        <v>2</v>
      </c>
      <c r="K46" s="262" t="s">
        <v>135</v>
      </c>
      <c r="L46" s="258"/>
      <c r="M46" s="258"/>
      <c r="N46" s="263"/>
      <c r="O46" s="264"/>
      <c r="P46" s="265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204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136</v>
      </c>
      <c r="D47" s="258"/>
      <c r="E47" s="258"/>
      <c r="F47" s="262"/>
      <c r="G47" s="258"/>
      <c r="H47" s="259"/>
      <c r="I47" s="266"/>
      <c r="J47" s="261">
        <v>3</v>
      </c>
      <c r="K47" s="262" t="s">
        <v>137</v>
      </c>
      <c r="L47" s="258"/>
      <c r="M47" s="258"/>
      <c r="N47" s="263"/>
      <c r="O47" s="264"/>
      <c r="P47" s="265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205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138</v>
      </c>
      <c r="D48" s="258"/>
      <c r="E48" s="258"/>
      <c r="F48" s="262"/>
      <c r="G48" s="258"/>
      <c r="H48" s="259"/>
      <c r="I48" s="266"/>
      <c r="J48" s="261">
        <v>4</v>
      </c>
      <c r="K48" s="262" t="s">
        <v>139</v>
      </c>
      <c r="L48" s="258"/>
      <c r="M48" s="258"/>
      <c r="N48" s="263"/>
      <c r="O48" s="264"/>
      <c r="P48" s="265"/>
      <c r="Q48" s="4"/>
      <c r="R48" s="267" t="s">
        <v>77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140</v>
      </c>
      <c r="AD48" s="271"/>
      <c r="AE48" s="272" t="s">
        <v>141</v>
      </c>
      <c r="AF48" s="273">
        <f>SUM(AF22:AF47)</f>
        <v>4.4902089999999992</v>
      </c>
      <c r="AG48" s="4"/>
      <c r="AH48" s="267" t="s">
        <v>77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140</v>
      </c>
      <c r="AT48" s="271"/>
      <c r="AU48" s="272" t="s">
        <v>141</v>
      </c>
      <c r="AV48" s="273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142</v>
      </c>
      <c r="D49" s="258"/>
      <c r="E49" s="258"/>
      <c r="F49" s="262"/>
      <c r="G49" s="258"/>
      <c r="H49" s="259"/>
      <c r="I49" s="266"/>
      <c r="J49" s="261">
        <v>5</v>
      </c>
      <c r="K49" s="262" t="s">
        <v>143</v>
      </c>
      <c r="L49" s="258"/>
      <c r="M49" s="258"/>
      <c r="N49" s="263"/>
      <c r="O49" s="264"/>
      <c r="P49" s="265"/>
      <c r="Q49" s="4"/>
      <c r="R49" s="274" t="s">
        <v>144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145</v>
      </c>
      <c r="AE49" s="278" t="s">
        <v>146</v>
      </c>
      <c r="AF49" s="279">
        <f>AF48*0.986</f>
        <v>4.427346073999999</v>
      </c>
      <c r="AG49" s="4"/>
      <c r="AH49" s="274" t="s">
        <v>144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145</v>
      </c>
      <c r="AU49" s="278" t="s">
        <v>146</v>
      </c>
      <c r="AV49" s="279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147</v>
      </c>
      <c r="D50" s="258"/>
      <c r="E50" s="258"/>
      <c r="F50" s="262"/>
      <c r="G50" s="258"/>
      <c r="H50" s="259"/>
      <c r="I50" s="266"/>
      <c r="J50" s="261">
        <v>6</v>
      </c>
      <c r="K50" s="262" t="s">
        <v>148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149</v>
      </c>
      <c r="AF50" s="279">
        <f>AF48*0.974*0.986</f>
        <v>4.3122350760759991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149</v>
      </c>
      <c r="AV50" s="279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4">
        <v>7</v>
      </c>
      <c r="C51" s="255" t="s">
        <v>150</v>
      </c>
      <c r="D51" s="258"/>
      <c r="E51" s="258"/>
      <c r="F51" s="262"/>
      <c r="G51" s="258"/>
      <c r="H51" s="259"/>
      <c r="I51" s="266"/>
      <c r="J51" s="261">
        <v>7</v>
      </c>
      <c r="K51" s="262" t="s">
        <v>151</v>
      </c>
      <c r="L51" s="258"/>
      <c r="M51" s="258"/>
      <c r="N51" s="263"/>
      <c r="O51" s="264"/>
      <c r="P51" s="265"/>
      <c r="Q51" s="4"/>
      <c r="R51" s="280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2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2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3" t="s">
        <v>152</v>
      </c>
      <c r="C52" s="284"/>
      <c r="D52" s="285"/>
      <c r="E52" s="285"/>
      <c r="F52" s="285"/>
      <c r="G52" s="285"/>
      <c r="H52" s="285"/>
      <c r="I52" s="266"/>
      <c r="J52" s="261">
        <v>8</v>
      </c>
      <c r="K52" s="262" t="s">
        <v>153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2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2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7" t="s">
        <v>154</v>
      </c>
      <c r="C53" s="266"/>
      <c r="D53" s="266"/>
      <c r="E53" s="266"/>
      <c r="F53" s="266"/>
      <c r="G53" s="266"/>
      <c r="H53" s="266"/>
      <c r="I53" s="266"/>
      <c r="J53" s="288"/>
      <c r="K53" s="289"/>
      <c r="L53" s="289"/>
      <c r="M53" s="289"/>
      <c r="N53" s="290"/>
      <c r="O53" s="291"/>
      <c r="P53" s="292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2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2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3" t="s">
        <v>155</v>
      </c>
      <c r="C54" s="266"/>
      <c r="D54" s="266"/>
      <c r="E54" s="266"/>
      <c r="F54" s="266"/>
      <c r="G54" s="266"/>
      <c r="H54" s="266"/>
      <c r="I54" s="266"/>
      <c r="J54" s="294"/>
      <c r="K54" s="295"/>
      <c r="L54" s="295"/>
      <c r="M54" s="295"/>
      <c r="N54" s="296"/>
      <c r="O54" s="297"/>
      <c r="P54" s="298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2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2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3" t="s">
        <v>156</v>
      </c>
      <c r="C55" s="266"/>
      <c r="D55" s="266"/>
      <c r="E55" s="266"/>
      <c r="F55" s="266"/>
      <c r="G55" s="266"/>
      <c r="H55" s="266"/>
      <c r="I55" s="266"/>
      <c r="J55" s="299" t="s">
        <v>157</v>
      </c>
      <c r="K55" s="291"/>
      <c r="L55" s="285"/>
      <c r="M55" s="285"/>
      <c r="N55" s="300"/>
      <c r="O55" s="258"/>
      <c r="P55" s="301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2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2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2"/>
      <c r="C56" s="266"/>
      <c r="D56" s="266"/>
      <c r="E56" s="266"/>
      <c r="F56" s="266"/>
      <c r="G56" s="266"/>
      <c r="H56" s="266"/>
      <c r="I56" s="266"/>
      <c r="J56" s="303" t="s">
        <v>158</v>
      </c>
      <c r="K56" s="304"/>
      <c r="L56" s="304"/>
      <c r="M56" s="304"/>
      <c r="N56" s="305"/>
      <c r="O56" s="306" t="s">
        <v>159</v>
      </c>
      <c r="P56" s="307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2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2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183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8"/>
      <c r="C57" s="309"/>
      <c r="D57" s="309"/>
      <c r="E57" s="309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0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2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2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8"/>
      <c r="C58" s="309"/>
      <c r="D58" s="309"/>
      <c r="E58" s="309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0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2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2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6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49"/>
      <c r="BY58" s="185"/>
      <c r="BZ58" s="186"/>
      <c r="CA58" s="205"/>
      <c r="CB58" s="311"/>
      <c r="CG58" s="3"/>
    </row>
    <row r="59" spans="2:120" ht="15" customHeight="1" x14ac:dyDescent="0.25">
      <c r="B59" s="308"/>
      <c r="C59" s="309"/>
      <c r="D59" s="309"/>
      <c r="E59" s="309"/>
      <c r="F59" s="309"/>
      <c r="G59" s="309"/>
      <c r="H59" s="309"/>
      <c r="I59" s="266"/>
      <c r="J59" s="266"/>
      <c r="K59" s="266"/>
      <c r="L59" s="312"/>
      <c r="M59" s="312"/>
      <c r="N59" s="312"/>
      <c r="O59" s="312"/>
      <c r="P59" s="310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2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2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49"/>
      <c r="BY59" s="185"/>
      <c r="BZ59" s="186"/>
      <c r="CA59" s="205"/>
      <c r="CB59" s="311"/>
    </row>
    <row r="60" spans="2:120" ht="15" customHeight="1" thickBot="1" x14ac:dyDescent="0.3">
      <c r="B60" s="313"/>
      <c r="C60" s="314"/>
      <c r="D60" s="314"/>
      <c r="E60" s="314"/>
      <c r="F60" s="314"/>
      <c r="G60" s="314"/>
      <c r="H60" s="314"/>
      <c r="I60" s="314"/>
      <c r="J60" s="314"/>
      <c r="K60" s="314"/>
      <c r="L60" s="314" t="s">
        <v>160</v>
      </c>
      <c r="M60" s="314"/>
      <c r="N60" s="314"/>
      <c r="O60" s="314"/>
      <c r="P60" s="315"/>
      <c r="Q60" s="4"/>
      <c r="R60" s="316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8"/>
      <c r="AG60" s="4"/>
      <c r="AH60" s="316"/>
      <c r="AI60" s="317"/>
      <c r="AJ60" s="317"/>
      <c r="AK60" s="317"/>
      <c r="AL60" s="317"/>
      <c r="AM60" s="317"/>
      <c r="AN60" s="317"/>
      <c r="AO60" s="317"/>
      <c r="AP60" s="317"/>
      <c r="AQ60" s="317"/>
      <c r="AR60" s="317"/>
      <c r="AS60" s="317"/>
      <c r="AT60" s="317"/>
      <c r="AU60" s="317"/>
      <c r="AV60" s="318"/>
      <c r="AW60" s="4"/>
      <c r="AX60" s="213" t="str">
        <f t="shared" ref="AX60:AX68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49"/>
      <c r="BI60" s="185"/>
      <c r="BJ60" s="186"/>
      <c r="BK60" s="205"/>
      <c r="BL60" s="311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49"/>
      <c r="BY60" s="185"/>
      <c r="BZ60" s="186"/>
      <c r="CA60" s="205"/>
      <c r="CB60" s="311"/>
      <c r="CG60" s="3"/>
    </row>
    <row r="61" spans="2:120" ht="15" customHeight="1" x14ac:dyDescent="0.3">
      <c r="P61" s="319" t="s">
        <v>161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19" t="s">
        <v>161</v>
      </c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319" t="s">
        <v>161</v>
      </c>
      <c r="AX61" s="320"/>
      <c r="AY61" s="320"/>
      <c r="AZ61" s="320"/>
      <c r="BA61" s="320"/>
      <c r="BB61" s="320"/>
      <c r="BC61" s="320"/>
      <c r="BD61" s="320"/>
      <c r="BE61" s="320"/>
      <c r="BF61" s="320"/>
      <c r="BG61" s="320"/>
      <c r="BH61" s="320"/>
      <c r="BI61" s="320"/>
      <c r="BJ61" s="320"/>
      <c r="BK61" s="320"/>
      <c r="BL61" s="319" t="s">
        <v>161</v>
      </c>
      <c r="BN61" s="320"/>
      <c r="BO61" s="320"/>
      <c r="BP61" s="320"/>
      <c r="BQ61" s="320"/>
      <c r="BR61" s="320"/>
      <c r="BS61" s="320"/>
      <c r="BT61" s="320"/>
      <c r="BU61" s="320"/>
      <c r="BV61" s="320"/>
      <c r="BW61" s="320"/>
      <c r="BX61" s="320"/>
      <c r="BY61" s="320"/>
      <c r="BZ61" s="320"/>
      <c r="CA61" s="320"/>
      <c r="CB61" s="319" t="s">
        <v>161</v>
      </c>
    </row>
    <row r="63" spans="2:120" x14ac:dyDescent="0.25">
      <c r="BD63" s="321"/>
      <c r="BT63" s="321"/>
    </row>
    <row r="64" spans="2:120" x14ac:dyDescent="0.25">
      <c r="BD64" s="321"/>
      <c r="BT64" s="321"/>
    </row>
    <row r="65" spans="56:72" x14ac:dyDescent="0.25">
      <c r="BD65" s="321"/>
      <c r="BT65" s="321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CAR-KD_FIX</vt:lpstr>
      <vt:lpstr>'CAR-KD_FIX'!A.</vt:lpstr>
      <vt:lpstr>'CAR-KD_FIX'!C.</vt:lpstr>
      <vt:lpstr>'CAR-KD_FIX'!F.</vt:lpstr>
      <vt:lpstr>'CAR-KD_FIX'!GCS</vt:lpstr>
      <vt:lpstr>'CAR-KD_FIX'!GTH</vt:lpstr>
      <vt:lpstr>'CAR-KD_FIX'!H</vt:lpstr>
      <vt:lpstr>'CAR-KD_FIX'!h.1</vt:lpstr>
      <vt:lpstr>'CAR-KD_FIX'!h.10</vt:lpstr>
      <vt:lpstr>'CAR-KD_FIX'!h.2</vt:lpstr>
      <vt:lpstr>'CAR-KD_FIX'!h.3</vt:lpstr>
      <vt:lpstr>'CAR-KD_FIX'!h.4</vt:lpstr>
      <vt:lpstr>'CAR-KD_FIX'!h.5</vt:lpstr>
      <vt:lpstr>'CAR-KD_FIX'!h.6</vt:lpstr>
      <vt:lpstr>'CAR-KD_FIX'!h.7</vt:lpstr>
      <vt:lpstr>'CAR-KD_FIX'!h.8</vt:lpstr>
      <vt:lpstr>'CAR-KD_FIX'!h.9</vt:lpstr>
      <vt:lpstr>'CAR-KD_FIX'!HS</vt:lpstr>
      <vt:lpstr>'CAR-KD_FIX'!HS.1</vt:lpstr>
      <vt:lpstr>'CAR-KD_FIX'!HS.2</vt:lpstr>
      <vt:lpstr>'CAR-KD_FIX'!HS.3</vt:lpstr>
      <vt:lpstr>'CAR-KD_FIX'!HS.4</vt:lpstr>
      <vt:lpstr>'CAR-KD_FIX'!HS.5</vt:lpstr>
      <vt:lpstr>'CAR-KD_FIX'!Print_Area</vt:lpstr>
      <vt:lpstr>'CAR-KD_FIX'!Q</vt:lpstr>
      <vt:lpstr>'CAR-KD_FIX'!R.</vt:lpstr>
      <vt:lpstr>'CAR-KD_FIX'!W</vt:lpstr>
      <vt:lpstr>'CAR-KD_FIX'!w.1</vt:lpstr>
      <vt:lpstr>'CAR-KD_FIX'!w.10</vt:lpstr>
      <vt:lpstr>'CAR-KD_FIX'!w.2</vt:lpstr>
      <vt:lpstr>'CAR-KD_FIX'!w.3</vt:lpstr>
      <vt:lpstr>'CAR-KD_FIX'!w.4</vt:lpstr>
      <vt:lpstr>'CAR-KD_FIX'!w.5</vt:lpstr>
      <vt:lpstr>'CAR-KD_FIX'!w.6</vt:lpstr>
      <vt:lpstr>'CAR-KD_FIX'!w.7</vt:lpstr>
      <vt:lpstr>'CAR-KD_FIX'!w.8</vt:lpstr>
      <vt:lpstr>'CAR-KD_FIX'!w.9</vt:lpstr>
      <vt:lpstr>'CAR-KD_FIX'!WS</vt:lpstr>
      <vt:lpstr>'CAR-KD_FIX'!WS.1</vt:lpstr>
      <vt:lpstr>'CAR-KD_FIX'!WS.2</vt:lpstr>
      <vt:lpstr>'CAR-KD_FIX'!WS.3</vt:lpstr>
      <vt:lpstr>'CAR-KD_FIX'!WS.4</vt:lpstr>
      <vt:lpstr>'CAR-KD_FIX'!WS.5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2024-07-29T09:27:50Z</dcterms:created>
  <dcterms:modified xsi:type="dcterms:W3CDTF">2024-08-16T02:28:47Z</dcterms:modified>
</cp:coreProperties>
</file>