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5A9627C-5286-465D-A3CF-3E7098D82EDE}" xr6:coauthVersionLast="47" xr6:coauthVersionMax="47" xr10:uidLastSave="{00000000-0000-0000-0000-000000000000}"/>
  <bookViews>
    <workbookView xWindow="-108" yWindow="-108" windowWidth="23256" windowHeight="12456" xr2:uid="{D824AF55-F549-469B-9F5D-C76DD38ED6BA}"/>
  </bookViews>
  <sheets>
    <sheet name="TH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'TH-KD'!$P$18</definedName>
    <definedName name="BD">"BD"</definedName>
    <definedName name="C." localSheetId="0">'TH-KD'!$P$17</definedName>
    <definedName name="F." localSheetId="0">'TH-KD'!$P$16</definedName>
    <definedName name="GCS" localSheetId="0">'TH-KD'!$O$12</definedName>
    <definedName name="GTH" localSheetId="0">'TH-KD'!$O$11</definedName>
    <definedName name="H" localSheetId="0">'TH-KD'!$E$12</definedName>
    <definedName name="h.1" localSheetId="0">'TH-KD'!$C$14</definedName>
    <definedName name="h.10" localSheetId="0">'TH-KD'!$E$18</definedName>
    <definedName name="h.2" localSheetId="0">'TH-KD'!$C$15</definedName>
    <definedName name="h.3" localSheetId="0">'TH-KD'!$C$16</definedName>
    <definedName name="h.4" localSheetId="0">'TH-KD'!$C$17</definedName>
    <definedName name="h.5" localSheetId="0">'TH-KD'!$C$18</definedName>
    <definedName name="h.6" localSheetId="0">'TH-KD'!$E$14</definedName>
    <definedName name="h.7" localSheetId="0">'TH-KD'!$E$15</definedName>
    <definedName name="h.8" localSheetId="0">'TH-KD'!$E$16</definedName>
    <definedName name="h.9" localSheetId="0">'TH-KD'!$E$17</definedName>
    <definedName name="HS" localSheetId="0">'TH-KD'!$H$12</definedName>
    <definedName name="HS.1" localSheetId="0">'TH-KD'!$L$14</definedName>
    <definedName name="HS.2" localSheetId="0">'TH-KD'!$L$15</definedName>
    <definedName name="HS.3" localSheetId="0">'TH-KD'!$L$16</definedName>
    <definedName name="HS.4" localSheetId="0">'TH-KD'!$L$17</definedName>
    <definedName name="HS.5" localSheetId="0">'TH-KD'!$L$18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'TH-KD'!$1:$61</definedName>
    <definedName name="Q" localSheetId="0">'TH-KD'!$I$11</definedName>
    <definedName name="R." localSheetId="0">'TH-KD'!$C$62</definedName>
    <definedName name="st" hidden="1">[6]Gra_Ord_In_2000!$BA$12:$BA$1655</definedName>
    <definedName name="W" localSheetId="0">'TH-KD'!$E$11</definedName>
    <definedName name="w.1" localSheetId="0">'TH-KD'!$H$14</definedName>
    <definedName name="w.10" localSheetId="0">'TH-KD'!$J$18</definedName>
    <definedName name="w.2" localSheetId="0">'TH-KD'!$H$15</definedName>
    <definedName name="w.3" localSheetId="0">'TH-KD'!$H$16</definedName>
    <definedName name="w.4" localSheetId="0">'TH-KD'!$H$17</definedName>
    <definedName name="w.5" localSheetId="0">'TH-KD'!$H$18</definedName>
    <definedName name="w.6" localSheetId="0">'TH-KD'!$J$14</definedName>
    <definedName name="w.7" localSheetId="0">'TH-KD'!$J$15</definedName>
    <definedName name="w.8" localSheetId="0">'TH-KD'!$J$16</definedName>
    <definedName name="w.9" localSheetId="0">'TH-KD'!$J$17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'TH-KD'!$L$12</definedName>
    <definedName name="WS.1" localSheetId="0">'TH-KD'!$N$14</definedName>
    <definedName name="WS.2" localSheetId="0">'TH-KD'!$N$15</definedName>
    <definedName name="WS.3" localSheetId="0">'TH-KD'!$N$16</definedName>
    <definedName name="WS.4" localSheetId="0">'TH-KD'!$N$17</definedName>
    <definedName name="WS.5" localSheetId="0">'TH-KD'!$N$18</definedName>
    <definedName name="Z_8BD11290_77B3_4D27_9040_BB9D2A7264B2_.wvu.PrintArea" localSheetId="0" hidden="1">'TH-KD'!$1:$61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2" i="1" l="1"/>
  <c r="BQ28" i="1"/>
  <c r="BU28" i="1"/>
  <c r="BU25" i="1"/>
  <c r="BU24" i="1"/>
  <c r="BU23" i="1"/>
  <c r="BE31" i="1"/>
  <c r="BF31" i="1" s="1"/>
  <c r="BV28" i="1"/>
  <c r="BE27" i="1"/>
  <c r="BE26" i="1"/>
  <c r="BE23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BV42" i="1"/>
  <c r="BT42" i="1"/>
  <c r="BN42" i="1"/>
  <c r="AV42" i="1"/>
  <c r="AU42" i="1"/>
  <c r="AP42" i="1"/>
  <c r="AL42" i="1"/>
  <c r="AF42" i="1"/>
  <c r="AE42" i="1"/>
  <c r="Z42" i="1"/>
  <c r="V42" i="1"/>
  <c r="P42" i="1"/>
  <c r="O42" i="1"/>
  <c r="F42" i="1"/>
  <c r="BV41" i="1"/>
  <c r="BT41" i="1"/>
  <c r="BN41" i="1"/>
  <c r="AV41" i="1"/>
  <c r="AU41" i="1"/>
  <c r="AP41" i="1"/>
  <c r="AL41" i="1"/>
  <c r="AF41" i="1"/>
  <c r="AE41" i="1"/>
  <c r="Z41" i="1"/>
  <c r="V41" i="1"/>
  <c r="BV40" i="1"/>
  <c r="BT40" i="1"/>
  <c r="BN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AF34" i="1"/>
  <c r="AE34" i="1"/>
  <c r="Z34" i="1"/>
  <c r="V34" i="1"/>
  <c r="BF33" i="1"/>
  <c r="BD33" i="1"/>
  <c r="AX33" i="1"/>
  <c r="AF33" i="1"/>
  <c r="AE33" i="1"/>
  <c r="Z33" i="1"/>
  <c r="V33" i="1"/>
  <c r="BF32" i="1"/>
  <c r="BD32" i="1"/>
  <c r="AX32" i="1"/>
  <c r="AF32" i="1"/>
  <c r="AE32" i="1"/>
  <c r="Z32" i="1"/>
  <c r="V32" i="1"/>
  <c r="BV31" i="1"/>
  <c r="BT31" i="1"/>
  <c r="BN31" i="1"/>
  <c r="AF31" i="1"/>
  <c r="AE31" i="1"/>
  <c r="Z31" i="1"/>
  <c r="V31" i="1"/>
  <c r="BV30" i="1"/>
  <c r="BT30" i="1"/>
  <c r="BN30" i="1"/>
  <c r="BF30" i="1"/>
  <c r="AF30" i="1"/>
  <c r="AE30" i="1"/>
  <c r="Z30" i="1"/>
  <c r="V30" i="1"/>
  <c r="BF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V27" i="1"/>
  <c r="BF27" i="1"/>
  <c r="AU27" i="1"/>
  <c r="AV27" i="1" s="1"/>
  <c r="AP27" i="1"/>
  <c r="AN27" i="1"/>
  <c r="AL27" i="1"/>
  <c r="AF27" i="1"/>
  <c r="AE27" i="1"/>
  <c r="Z27" i="1"/>
  <c r="V27" i="1"/>
  <c r="BV26" i="1"/>
  <c r="BF26" i="1"/>
  <c r="AU26" i="1"/>
  <c r="AV26" i="1" s="1"/>
  <c r="AP26" i="1"/>
  <c r="AN26" i="1"/>
  <c r="AL26" i="1"/>
  <c r="AF26" i="1"/>
  <c r="AE26" i="1"/>
  <c r="Z26" i="1"/>
  <c r="V26" i="1"/>
  <c r="BF25" i="1"/>
  <c r="AU25" i="1"/>
  <c r="AS25" i="1"/>
  <c r="AP25" i="1"/>
  <c r="AL25" i="1"/>
  <c r="AE25" i="1"/>
  <c r="AF25" i="1" s="1"/>
  <c r="Z25" i="1"/>
  <c r="X25" i="1"/>
  <c r="V25" i="1"/>
  <c r="BF24" i="1"/>
  <c r="AU24" i="1"/>
  <c r="AP24" i="1"/>
  <c r="AL24" i="1"/>
  <c r="AE24" i="1"/>
  <c r="AF24" i="1" s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V22" i="1" s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L14" i="1"/>
  <c r="AN2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Z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K9" i="1"/>
  <c r="BA9" i="1"/>
  <c r="AU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AK3" i="1" s="1"/>
  <c r="AF2" i="1"/>
  <c r="AV2" i="1" s="1"/>
  <c r="BL2" i="1" s="1"/>
  <c r="CB2" i="1" s="1"/>
  <c r="BV23" i="1" l="1"/>
  <c r="AF48" i="1"/>
  <c r="AE4" i="1"/>
  <c r="AU4" i="1"/>
  <c r="CA4" i="1"/>
  <c r="AF50" i="1"/>
  <c r="AF49" i="1"/>
  <c r="AV25" i="1"/>
  <c r="AV24" i="1"/>
  <c r="AA9" i="1"/>
  <c r="AT11" i="1"/>
  <c r="AQ9" i="1"/>
  <c r="BQ3" i="1"/>
  <c r="BA3" i="1"/>
  <c r="AD11" i="1"/>
  <c r="BH14" i="1"/>
  <c r="BZ14" i="1"/>
  <c r="BJ14" i="1"/>
  <c r="AA10" i="1"/>
  <c r="BJ11" i="1"/>
  <c r="AR14" i="1"/>
  <c r="AS24" i="1"/>
  <c r="BV24" i="1"/>
  <c r="AN25" i="1"/>
  <c r="BV29" i="1"/>
  <c r="BV25" i="1"/>
  <c r="BG9" i="1"/>
  <c r="U3" i="1"/>
  <c r="BX14" i="1"/>
  <c r="AN23" i="1"/>
  <c r="AV23" i="1" s="1"/>
  <c r="AV48" i="1" s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8CD2308-1B36-4C47-B174-05A028BDEBF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E1D68E6D-0635-40D4-96E8-691FBD8409B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FF37F7D-CE9C-4E6B-817E-9C904F9847F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<sst xmlns="http://schemas.openxmlformats.org/spreadsheetml/2006/main" count="488" uniqueCount="173">
  <si>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</si>
  <si>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</si>
  <si>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</si>
  <si>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</si>
  <si>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</si>
  <si>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</si>
  <si>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</si>
  <si>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</si>
  <si>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</si>
  <si>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</si>
  <si>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</si>
  <si>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</si>
  <si>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</si>
  <si>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</si>
  <si>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</si>
  <si>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TH-KD NC</t>
  </si>
  <si>
    <t>Delivery Date</t>
  </si>
  <si>
    <t>Elevation Code</t>
  </si>
  <si>
    <t>52T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</si>
  <si>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</si>
  <si>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</si>
  <si>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</si>
  <si>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U9S-61009</t>
  </si>
  <si>
    <t>Unit Code</t>
  </si>
  <si>
    <r>
      <t xml:space="preserve">H </t>
    </r>
    <r>
      <rPr>
        <sz val="10"/>
        <rFont val="Arial"/>
        <family val="2"/>
      </rPr>
      <t>item</t>
    </r>
  </si>
  <si>
    <t>U9S-60003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</si>
  <si>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</si>
  <si>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</si>
  <si>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</si>
  <si>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</si>
  <si>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</si>
  <si>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</si>
  <si>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</si>
  <si>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</si>
  <si>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</si>
  <si>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</si>
  <si>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</si>
  <si>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</si>
  <si>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</si>
  <si>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</si>
  <si>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</si>
  <si>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</si>
  <si>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</si>
  <si>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</si>
  <si>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</si>
  <si>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</si>
  <si>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</si>
  <si>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</si>
  <si>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</si>
  <si>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</si>
  <si>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</si>
  <si>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</si>
  <si>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</si>
  <si>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</si>
  <si>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</si>
  <si>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</si>
  <si>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</si>
  <si>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</si>
  <si>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</si>
  <si>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</si>
  <si>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</si>
  <si>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</si>
  <si>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</si>
  <si>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</si>
  <si>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</si>
  <si>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</si>
  <si>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</si>
  <si>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</si>
  <si>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</si>
  <si>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</si>
  <si>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</si>
  <si>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</si>
  <si>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</si>
  <si>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</si>
  <si>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</si>
  <si>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</si>
  <si>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</si>
  <si>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</si>
  <si>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</si>
  <si>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</si>
  <si>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</si>
  <si>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</si>
  <si>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</si>
  <si>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</si>
  <si>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</si>
  <si>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</si>
  <si>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</si>
  <si>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9K-87103</t>
  </si>
  <si>
    <t>BOTTOM RAIL</t>
  </si>
  <si>
    <t>9K-30254</t>
  </si>
  <si>
    <t>9K-20669</t>
  </si>
  <si>
    <t>JAMB(L)</t>
  </si>
  <si>
    <t>9K-87104</t>
  </si>
  <si>
    <t>STILE(L)</t>
  </si>
  <si>
    <t>9K-87138</t>
  </si>
  <si>
    <t>9K-20849</t>
  </si>
  <si>
    <t>2K-22277</t>
  </si>
  <si>
    <t>M</t>
  </si>
  <si>
    <t>JAMB(R)</t>
  </si>
  <si>
    <t>STILE(R)</t>
  </si>
  <si>
    <t>9K-20754</t>
  </si>
  <si>
    <t>2K-29161</t>
  </si>
  <si>
    <t>BEADING</t>
  </si>
  <si>
    <t>9K-86115</t>
  </si>
  <si>
    <t>2K-29158</t>
  </si>
  <si>
    <t>MS-4012</t>
  </si>
  <si>
    <t>FOR HANDLE</t>
  </si>
  <si>
    <t>EF-4008D7-SA</t>
  </si>
  <si>
    <t>FOR STAY</t>
  </si>
  <si>
    <t>S</t>
  </si>
  <si>
    <t>EM-4008D8-SA</t>
  </si>
  <si>
    <t>BM-4025G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</si>
  <si>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</si>
  <si>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</si>
  <si>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</si>
  <si>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</si>
  <si>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</si>
  <si>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</si>
  <si>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</si>
  <si>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</si>
  <si>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</si>
  <si>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</si>
  <si>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</si>
  <si>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</si>
  <si>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</si>
  <si>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</si>
  <si>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</si>
  <si>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</si>
  <si>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</si>
  <si>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</si>
  <si>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</si>
  <si>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</si>
  <si>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</si>
  <si>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</si>
  <si>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</si>
  <si>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</si>
  <si>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</si>
  <si>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</si>
  <si>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</si>
  <si>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</si>
  <si>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</si>
  <si>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</si>
  <si>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</si>
  <si>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</si>
  <si>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</si>
  <si>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</si>
  <si>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</si>
  <si>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</si>
  <si>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</si>
  <si>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</si>
  <si>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</si>
  <si>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</si>
  <si>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</si>
  <si>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HOLE CAP</t>
  </si>
  <si>
    <t>CAMLATCH RECEIVER</t>
  </si>
  <si>
    <t>SEALER PAD</t>
  </si>
  <si>
    <t>AT MATERIAL</t>
  </si>
  <si>
    <t>LABEL</t>
  </si>
  <si>
    <t>SCREW</t>
  </si>
  <si>
    <t>SHIM RECEIVER</t>
  </si>
  <si>
    <t>9K-30241</t>
  </si>
  <si>
    <t>YS</t>
  </si>
  <si>
    <t>Y</t>
  </si>
  <si>
    <t>YK</t>
  </si>
  <si>
    <t>FOR HEAD, FOR JAMB</t>
  </si>
  <si>
    <t>HANDLE</t>
  </si>
  <si>
    <t>SETTING BLOCK</t>
  </si>
  <si>
    <t>WEATHER STRIP</t>
  </si>
  <si>
    <t>GASKET</t>
  </si>
  <si>
    <t>YW</t>
  </si>
  <si>
    <t>FOR OUTSIDE</t>
  </si>
  <si>
    <t>FOR INSIDE</t>
  </si>
  <si>
    <t>FOR JOINT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</si>
</sst>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4F20D832-7DAE-4BEF-994A-0BFA37FB91BD}"/>
    <cellStyle name="Normal" xfId="0" builtinId="0"/>
    <cellStyle name="Normal 2" xfId="1" xr:uid="{652932FE-F421-42CC-B6B3-705B8241B250}"/>
    <cellStyle name="Normal 5" xfId="3" xr:uid="{BFA7B883-D8AF-4E3C-8967-1EB6E8EDE53A}"/>
    <cellStyle name="Normal_COBA 2" xfId="4" xr:uid="{C4457E2D-B79F-49F3-9314-DA42A2602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D453F80-DB92-4F6B-822F-52634E160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97E5F8E4-C1DB-46B6-BB01-DA1B847D5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5AC72E0-DF71-40AE-8969-F9FEC872E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11BD76CA-4CB7-4C0A-8522-99BA3166E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D8C81CE3-A92A-4F2F-8C43-BEE9511A3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4670B476-7248-42B4-A25D-70E0E15FF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4D088204-BE6E-4B97-A5B2-82A73CE56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11</xdr:col>
      <xdr:colOff>290989</xdr:colOff>
      <xdr:row>36</xdr:row>
      <xdr:rowOff>115852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5E1748A-8023-4820-9313-94B47F353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297680"/>
          <a:ext cx="2264569" cy="2584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25B1-3BD6-4DDD-AAD8-80ED59237E06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X29" sqref="X29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45517.491949189818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45517.491949189818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45517.491949189818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45517.491949189818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45517.491949189818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TH-KD NC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TH-KD NC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TH-KD NC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TH-KD NC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52T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52T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52T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52T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52T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U9S-61009</v>
      </c>
      <c r="AF9" s="60"/>
      <c r="AG9" s="3"/>
      <c r="AH9" s="53" t="s">
        <v>20</v>
      </c>
      <c r="AI9" s="36"/>
      <c r="AJ9" s="37"/>
      <c r="AK9" s="54" t="str">
        <f>IF($E$9&gt;0,$E$9,"")</f>
        <v>52T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U9S-61009</v>
      </c>
      <c r="AV9" s="60"/>
      <c r="AW9" s="3"/>
      <c r="AX9" s="53" t="s">
        <v>20</v>
      </c>
      <c r="AY9" s="36"/>
      <c r="AZ9" s="37"/>
      <c r="BA9" s="54" t="str">
        <f>IF(E9&gt;0,E9,"")</f>
        <v>52T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U9S-61009</v>
      </c>
      <c r="BL9" s="60"/>
      <c r="BM9" s="3"/>
      <c r="BN9" s="53" t="s">
        <v>20</v>
      </c>
      <c r="BO9" s="36"/>
      <c r="BP9" s="37"/>
      <c r="BQ9" s="54" t="str">
        <f>IF(U9&gt;0,U9,"")</f>
        <v>52T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U9S-61009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U9S-60003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U9S-60003</v>
      </c>
      <c r="AV10" s="60"/>
      <c r="AW10" s="3"/>
      <c r="AX10" s="53" t="s">
        <v>23</v>
      </c>
      <c r="AY10" s="36"/>
      <c r="AZ10" s="37"/>
      <c r="BA10" s="54" t="str">
        <f>IF($U$10&gt;0,$U$10,"")</f>
        <v>52T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U9S-60003</v>
      </c>
      <c r="BL10" s="60"/>
      <c r="BM10" s="3"/>
      <c r="BN10" s="53" t="s">
        <v>23</v>
      </c>
      <c r="BO10" s="36"/>
      <c r="BP10" s="37"/>
      <c r="BQ10" s="54" t="str">
        <f>IF($AK$10&gt;0,$AK$10,"")</f>
        <v>52T-A/SC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U9S-60003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/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H-50</f>
        <v>1950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 t="str">
        <f>IF($C$14&gt;0,$C$14,"")</f>
        <v/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1950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 t="str">
        <f>IF($C$14&gt;0,$C$14,"")</f>
        <v/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1950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 t="str">
        <f>IF($C$14&gt;0,$C$14,"")</f>
        <v/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1950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 t="str">
        <f>IF($C$14&gt;0,$C$14,"")</f>
        <v/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1950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/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 t="str">
        <f>IF($C$15&gt;0,$C$15,"")</f>
        <v/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 t="str">
        <f>IF($C$15&gt;0,$C$15,"")</f>
        <v/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 t="str">
        <f>IF($C$15&gt;0,$C$15,"")</f>
        <v/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 t="str">
        <f>IF($C$15&gt;0,$C$15,"")</f>
        <v/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4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152</v>
      </c>
      <c r="AY22" s="199"/>
      <c r="AZ22" s="200"/>
      <c r="BA22" s="204" t="str">
        <f>IF(H&lt;=600,"4K-14211",IF(H&lt;=900,"4K-14212",IF(H&lt;=1100,"4K-14214","4K-14216")))</f>
        <v>4K-14216</v>
      </c>
      <c r="BB22" s="168"/>
      <c r="BC22" s="180"/>
      <c r="BD22" s="181" t="s">
        <v>161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165</v>
      </c>
      <c r="BO22" s="199"/>
      <c r="BP22" s="200"/>
      <c r="BQ22" s="204" t="s">
        <v>85</v>
      </c>
      <c r="BR22" s="168"/>
      <c r="BS22" s="180"/>
      <c r="BT22" s="181" t="s">
        <v>169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3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3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153</v>
      </c>
      <c r="AY23" s="199"/>
      <c r="AZ23" s="200"/>
      <c r="BA23" s="167" t="s">
        <v>114</v>
      </c>
      <c r="BB23" s="168"/>
      <c r="BC23" s="180"/>
      <c r="BD23" s="181" t="s">
        <v>162</v>
      </c>
      <c r="BE23" s="171">
        <f>IF(H&lt;=600,4,IF(H&lt;=900,6,IF(H&lt;=1600,8,10)))+IF(W&lt;1230,3,4)</f>
        <v>13</v>
      </c>
      <c r="BF23" s="172">
        <f t="shared" si="7"/>
        <v>13</v>
      </c>
      <c r="BG23" s="183"/>
      <c r="BH23" s="184" t="s">
        <v>164</v>
      </c>
      <c r="BI23" s="185"/>
      <c r="BJ23" s="186"/>
      <c r="BK23" s="205"/>
      <c r="BL23" s="188" t="s">
        <v>109</v>
      </c>
      <c r="BM23" s="4"/>
      <c r="BN23" s="198" t="s">
        <v>166</v>
      </c>
      <c r="BO23" s="199"/>
      <c r="BP23" s="200"/>
      <c r="BQ23" s="167" t="s">
        <v>90</v>
      </c>
      <c r="BR23" s="168"/>
      <c r="BS23" s="180"/>
      <c r="BT23" s="181" t="s">
        <v>163</v>
      </c>
      <c r="BU23" s="171">
        <f>IF((WS.1*HS.1)/1000000&lt;1.6,2,4)</f>
        <v>4</v>
      </c>
      <c r="BV23" s="172">
        <f t="shared" si="8"/>
        <v>4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v>25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1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 t="str">
        <f>IF(HS.1&lt;=550,"4K-14211",IF(HS.1&lt;=850,"4K-14212",IF(HS.1&lt;=1050,"4K-14214","4K-14216")))</f>
        <v>4K-14216</v>
      </c>
      <c r="AT24" s="176"/>
      <c r="AU24" s="177">
        <f t="shared" si="5"/>
        <v>0.47799999999999998</v>
      </c>
      <c r="AV24" s="178">
        <f t="shared" si="6"/>
        <v>0.93209999999999993</v>
      </c>
      <c r="AW24" s="4"/>
      <c r="AX24" s="198" t="s">
        <v>154</v>
      </c>
      <c r="AY24" s="199"/>
      <c r="AZ24" s="200"/>
      <c r="BA24" s="167" t="s">
        <v>89</v>
      </c>
      <c r="BB24" s="168"/>
      <c r="BC24" s="180"/>
      <c r="BD24" s="181" t="s">
        <v>162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167</v>
      </c>
      <c r="BO24" s="199"/>
      <c r="BP24" s="200"/>
      <c r="BQ24" s="167" t="s">
        <v>101</v>
      </c>
      <c r="BR24" s="168"/>
      <c r="BS24" s="180"/>
      <c r="BT24" s="181" t="s">
        <v>163</v>
      </c>
      <c r="BU24" s="171">
        <f>(HS.1*2)/1000</f>
        <v>3.9</v>
      </c>
      <c r="BV24" s="172">
        <f t="shared" si="8"/>
        <v>3.9</v>
      </c>
      <c r="BW24" s="183" t="s">
        <v>97</v>
      </c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98</v>
      </c>
      <c r="S25" s="199"/>
      <c r="T25" s="200"/>
      <c r="U25" s="167" t="s">
        <v>92</v>
      </c>
      <c r="V25" s="168" t="str">
        <f t="shared" si="0"/>
        <v>-</v>
      </c>
      <c r="W25" s="201">
        <v>26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99</v>
      </c>
      <c r="AI25" s="199"/>
      <c r="AJ25" s="203"/>
      <c r="AK25" s="167" t="s">
        <v>94</v>
      </c>
      <c r="AL25" s="168" t="str">
        <f t="shared" si="3"/>
        <v>-</v>
      </c>
      <c r="AM25" s="201">
        <v>2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 t="str">
        <f>IF(HS.1&lt;=550,"4K-14211",IF(HS.1&lt;=850,"4K-14212",IF(HS.1&lt;=1050,"4K-14214","4K-14216")))</f>
        <v>4K-14216</v>
      </c>
      <c r="AT25" s="176"/>
      <c r="AU25" s="177">
        <f t="shared" si="5"/>
        <v>0.47799999999999998</v>
      </c>
      <c r="AV25" s="178">
        <f t="shared" si="6"/>
        <v>0.93209999999999993</v>
      </c>
      <c r="AW25" s="4"/>
      <c r="AX25" s="198" t="s">
        <v>155</v>
      </c>
      <c r="AY25" s="199"/>
      <c r="AZ25" s="200"/>
      <c r="BA25" s="167" t="s">
        <v>95</v>
      </c>
      <c r="BB25" s="168"/>
      <c r="BC25" s="180"/>
      <c r="BD25" s="181" t="s">
        <v>163</v>
      </c>
      <c r="BE25" s="171">
        <v>2</v>
      </c>
      <c r="BF25" s="172">
        <f t="shared" si="7"/>
        <v>2</v>
      </c>
      <c r="BG25" s="183"/>
      <c r="BH25" s="184"/>
      <c r="BI25" s="185"/>
      <c r="BJ25" s="186"/>
      <c r="BK25" s="187"/>
      <c r="BL25" s="188"/>
      <c r="BM25" s="4"/>
      <c r="BN25" s="198" t="s">
        <v>168</v>
      </c>
      <c r="BO25" s="199"/>
      <c r="BP25" s="200"/>
      <c r="BQ25" s="167" t="s">
        <v>96</v>
      </c>
      <c r="BR25" s="168"/>
      <c r="BS25" s="180"/>
      <c r="BT25" s="181" t="s">
        <v>163</v>
      </c>
      <c r="BU25" s="171">
        <f>(((WS.1-44)+(HS.1-84))*2)/1000</f>
        <v>5.54</v>
      </c>
      <c r="BV25" s="172">
        <f t="shared" si="8"/>
        <v>5.54</v>
      </c>
      <c r="BW25" s="183" t="s">
        <v>97</v>
      </c>
      <c r="BX25" s="184" t="s">
        <v>170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156</v>
      </c>
      <c r="AY26" s="199"/>
      <c r="AZ26" s="200"/>
      <c r="BA26" s="167" t="s">
        <v>100</v>
      </c>
      <c r="BB26" s="168"/>
      <c r="BC26" s="180"/>
      <c r="BD26" s="181" t="s">
        <v>163</v>
      </c>
      <c r="BE26" s="171">
        <f>((W-41)+(H-76))*2/1000</f>
        <v>5.766</v>
      </c>
      <c r="BF26" s="172">
        <f t="shared" si="7"/>
        <v>5.766</v>
      </c>
      <c r="BG26" s="183" t="s">
        <v>97</v>
      </c>
      <c r="BH26" s="184"/>
      <c r="BI26" s="185"/>
      <c r="BJ26" s="186"/>
      <c r="BK26" s="187"/>
      <c r="BL26" s="188"/>
      <c r="BM26" s="4"/>
      <c r="BN26" s="198" t="s">
        <v>158</v>
      </c>
      <c r="BO26" s="199"/>
      <c r="BP26" s="200"/>
      <c r="BQ26" s="167" t="s">
        <v>107</v>
      </c>
      <c r="BR26" s="168"/>
      <c r="BS26" s="180"/>
      <c r="BT26" s="181" t="s">
        <v>161</v>
      </c>
      <c r="BU26" s="171">
        <v>8</v>
      </c>
      <c r="BV26" s="172">
        <f t="shared" si="8"/>
        <v>8</v>
      </c>
      <c r="BW26" s="183"/>
      <c r="BX26" s="184" t="s">
        <v>108</v>
      </c>
      <c r="BY26" s="185"/>
      <c r="BZ26" s="186"/>
      <c r="CA26" s="187"/>
      <c r="CB26" s="188" t="s">
        <v>109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156</v>
      </c>
      <c r="AY27" s="199"/>
      <c r="AZ27" s="200"/>
      <c r="BA27" s="167" t="s">
        <v>104</v>
      </c>
      <c r="BB27" s="168"/>
      <c r="BC27" s="180"/>
      <c r="BD27" s="181" t="s">
        <v>163</v>
      </c>
      <c r="BE27" s="171">
        <f>(W-41)/1000</f>
        <v>0.95899999999999996</v>
      </c>
      <c r="BF27" s="172">
        <f t="shared" si="7"/>
        <v>0.95899999999999996</v>
      </c>
      <c r="BG27" s="212" t="s">
        <v>97</v>
      </c>
      <c r="BH27" s="184"/>
      <c r="BI27" s="185"/>
      <c r="BJ27" s="186"/>
      <c r="BK27" s="187"/>
      <c r="BL27" s="188"/>
      <c r="BM27" s="4"/>
      <c r="BN27" s="198" t="s">
        <v>158</v>
      </c>
      <c r="BO27" s="199"/>
      <c r="BP27" s="200"/>
      <c r="BQ27" s="167" t="s">
        <v>105</v>
      </c>
      <c r="BR27" s="168"/>
      <c r="BS27" s="180"/>
      <c r="BT27" s="181" t="s">
        <v>161</v>
      </c>
      <c r="BU27" s="171">
        <v>2</v>
      </c>
      <c r="BV27" s="172">
        <f t="shared" si="8"/>
        <v>2</v>
      </c>
      <c r="BW27" s="212"/>
      <c r="BX27" s="184" t="s">
        <v>106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157</v>
      </c>
      <c r="AY28" s="199"/>
      <c r="AZ28" s="200"/>
      <c r="BA28" s="167" t="s">
        <v>160</v>
      </c>
      <c r="BB28" s="168"/>
      <c r="BC28" s="180"/>
      <c r="BD28" s="181" t="s">
        <v>161</v>
      </c>
      <c r="BE28" s="171"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/>
      <c r="BM28" s="4"/>
      <c r="BN28" s="198" t="s">
        <v>168</v>
      </c>
      <c r="BO28" s="199"/>
      <c r="BP28" s="200"/>
      <c r="BQ28" s="167" t="str">
        <f>IF(GTH=5,"9K-20523",IF(GTH=6,"2K-22973",IF(GTH=8,"2K-22975","")))</f>
        <v>9K-20523</v>
      </c>
      <c r="BR28" s="168"/>
      <c r="BS28" s="180"/>
      <c r="BT28" s="181" t="s">
        <v>163</v>
      </c>
      <c r="BU28" s="171">
        <f>(((2*WS.1)+(2*HS.1))-172)/1000</f>
        <v>5.6239999999999997</v>
      </c>
      <c r="BV28" s="172">
        <f t="shared" si="8"/>
        <v>5.6239999999999997</v>
      </c>
      <c r="BW28" s="183" t="s">
        <v>97</v>
      </c>
      <c r="BX28" s="184" t="s">
        <v>171</v>
      </c>
      <c r="BY28" s="185"/>
      <c r="BZ28" s="186"/>
      <c r="CA28" s="187"/>
      <c r="CB28" s="188" t="s">
        <v>109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/>
      <c r="AM29" s="218"/>
      <c r="AN29" s="170"/>
      <c r="AO29" s="219"/>
      <c r="AP29" s="221"/>
      <c r="AQ29" s="220"/>
      <c r="AR29" s="174"/>
      <c r="AS29" s="175"/>
      <c r="AT29" s="211"/>
      <c r="AU29" s="177"/>
      <c r="AV29" s="178"/>
      <c r="AW29" s="4"/>
      <c r="AX29" s="198" t="s">
        <v>158</v>
      </c>
      <c r="AY29" s="199"/>
      <c r="AZ29" s="200"/>
      <c r="BA29" s="167" t="s">
        <v>111</v>
      </c>
      <c r="BB29" s="168"/>
      <c r="BC29" s="180"/>
      <c r="BD29" s="181" t="s">
        <v>161</v>
      </c>
      <c r="BE29" s="171">
        <v>8</v>
      </c>
      <c r="BF29" s="172">
        <f t="shared" si="7"/>
        <v>8</v>
      </c>
      <c r="BG29" s="183"/>
      <c r="BH29" s="184" t="s">
        <v>112</v>
      </c>
      <c r="BI29" s="185"/>
      <c r="BJ29" s="186"/>
      <c r="BK29" s="187"/>
      <c r="BL29" s="188" t="s">
        <v>109</v>
      </c>
      <c r="BM29" s="4"/>
      <c r="BN29" s="198" t="s">
        <v>158</v>
      </c>
      <c r="BO29" s="199"/>
      <c r="BP29" s="200"/>
      <c r="BQ29" s="167" t="s">
        <v>111</v>
      </c>
      <c r="BR29" s="168"/>
      <c r="BS29" s="180"/>
      <c r="BT29" s="181" t="s">
        <v>161</v>
      </c>
      <c r="BU29" s="171">
        <v>8</v>
      </c>
      <c r="BV29" s="172">
        <f t="shared" si="8"/>
        <v>8</v>
      </c>
      <c r="BW29" s="183"/>
      <c r="BX29" s="184" t="s">
        <v>172</v>
      </c>
      <c r="BY29" s="185"/>
      <c r="BZ29" s="186"/>
      <c r="CA29" s="187"/>
      <c r="CB29" s="188" t="s">
        <v>109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/>
      <c r="AM30" s="169"/>
      <c r="AN30" s="170"/>
      <c r="AO30" s="171"/>
      <c r="AP30" s="172"/>
      <c r="AQ30" s="220"/>
      <c r="AR30" s="174"/>
      <c r="AS30" s="175"/>
      <c r="AT30" s="176"/>
      <c r="AU30" s="177"/>
      <c r="AV30" s="178"/>
      <c r="AW30" s="4"/>
      <c r="AX30" s="198" t="s">
        <v>158</v>
      </c>
      <c r="AY30" s="199"/>
      <c r="AZ30" s="200"/>
      <c r="BA30" s="167" t="s">
        <v>110</v>
      </c>
      <c r="BB30" s="168"/>
      <c r="BC30" s="180"/>
      <c r="BD30" s="181" t="s">
        <v>161</v>
      </c>
      <c r="BE30" s="171">
        <v>8</v>
      </c>
      <c r="BF30" s="172">
        <f t="shared" si="7"/>
        <v>8</v>
      </c>
      <c r="BG30" s="183"/>
      <c r="BH30" s="184" t="s">
        <v>108</v>
      </c>
      <c r="BI30" s="185"/>
      <c r="BJ30" s="186"/>
      <c r="BK30" s="187"/>
      <c r="BL30" s="188"/>
      <c r="BM30" s="4"/>
      <c r="BN30" s="198" t="str">
        <f t="shared" ref="BN22:BN60" si="10">IF(BQ30&gt;"",VLOOKUP(BQ30,PART_NAMA,3,FALSE),"")</f>
        <v/>
      </c>
      <c r="BO30" s="199"/>
      <c r="BP30" s="200"/>
      <c r="BQ30" s="167"/>
      <c r="BR30" s="168"/>
      <c r="BS30" s="180"/>
      <c r="BT30" s="181" t="str">
        <f t="shared" ref="BT22:BT57" si="11">IF(BQ30&gt;"",VLOOKUP(BQ30&amp;$M$10,PART_MASTER,3,FALSE),"")</f>
        <v/>
      </c>
      <c r="BU30" s="171"/>
      <c r="BV30" s="172" t="str">
        <f t="shared" si="8"/>
        <v/>
      </c>
      <c r="BW30" s="183"/>
      <c r="BX30" s="184"/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/>
      <c r="AM31" s="222"/>
      <c r="AN31" s="207"/>
      <c r="AO31" s="171"/>
      <c r="AP31" s="172"/>
      <c r="AQ31" s="220"/>
      <c r="AR31" s="174"/>
      <c r="AS31" s="175"/>
      <c r="AT31" s="211"/>
      <c r="AU31" s="177"/>
      <c r="AV31" s="178"/>
      <c r="AW31" s="4"/>
      <c r="AX31" s="198" t="s">
        <v>159</v>
      </c>
      <c r="AY31" s="199"/>
      <c r="AZ31" s="200"/>
      <c r="BA31" s="167" t="s">
        <v>113</v>
      </c>
      <c r="BB31" s="168"/>
      <c r="BC31" s="180"/>
      <c r="BD31" s="181" t="s">
        <v>131</v>
      </c>
      <c r="BE31" s="171">
        <f>IF(W&lt;=1000,1,3)</f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 t="s">
        <v>109</v>
      </c>
      <c r="BM31" s="4"/>
      <c r="BN31" s="198" t="str">
        <f t="shared" si="10"/>
        <v/>
      </c>
      <c r="BO31" s="199"/>
      <c r="BP31" s="200"/>
      <c r="BQ31" s="167"/>
      <c r="BR31" s="168"/>
      <c r="BS31" s="180"/>
      <c r="BT31" s="181" t="str">
        <f t="shared" si="11"/>
        <v/>
      </c>
      <c r="BU31" s="171"/>
      <c r="BV31" s="172" t="str">
        <f t="shared" si="8"/>
        <v/>
      </c>
      <c r="BW31" s="183"/>
      <c r="BX31" s="184"/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/>
      <c r="AM32" s="169"/>
      <c r="AN32" s="170"/>
      <c r="AO32" s="171"/>
      <c r="AP32" s="172"/>
      <c r="AQ32" s="220"/>
      <c r="AR32" s="174"/>
      <c r="AS32" s="175"/>
      <c r="AT32" s="211"/>
      <c r="AU32" s="177"/>
      <c r="AV32" s="178"/>
      <c r="AW32" s="4"/>
      <c r="AX32" s="198" t="str">
        <f t="shared" ref="AX22:AX60" si="12">IF(BA32&gt;"",VLOOKUP(BA32,PART_NAMA,3,FALSE),"")</f>
        <v/>
      </c>
      <c r="AY32" s="199"/>
      <c r="AZ32" s="200"/>
      <c r="BA32" s="167"/>
      <c r="BB32" s="168"/>
      <c r="BC32" s="180"/>
      <c r="BD32" s="181" t="str">
        <f t="shared" ref="BD22:BD60" si="13">IF(BA32&gt;"",VLOOKUP(BA32&amp;$M$10,PART_MASTER,3,FALSE),"")</f>
        <v/>
      </c>
      <c r="BE32" s="171"/>
      <c r="BF32" s="172" t="str">
        <f t="shared" si="7"/>
        <v/>
      </c>
      <c r="BG32" s="183"/>
      <c r="BH32" s="184"/>
      <c r="BI32" s="185"/>
      <c r="BJ32" s="186"/>
      <c r="BK32" s="187"/>
      <c r="BL32" s="188"/>
      <c r="BM32" s="4"/>
      <c r="BN32" s="198"/>
      <c r="BO32" s="199"/>
      <c r="BP32" s="200"/>
      <c r="BQ32" s="204"/>
      <c r="BR32" s="168"/>
      <c r="BS32" s="180"/>
      <c r="BT32" s="181"/>
      <c r="BU32" s="171"/>
      <c r="BV32" s="172"/>
      <c r="BW32" s="183"/>
      <c r="BX32" s="184"/>
      <c r="BY32" s="185"/>
      <c r="BZ32" s="186"/>
      <c r="CA32" s="205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/>
      <c r="AM33" s="169"/>
      <c r="AN33" s="207"/>
      <c r="AO33" s="171"/>
      <c r="AP33" s="172"/>
      <c r="AQ33" s="220"/>
      <c r="AR33" s="174"/>
      <c r="AS33" s="175"/>
      <c r="AT33" s="211"/>
      <c r="AU33" s="177"/>
      <c r="AV33" s="178"/>
      <c r="AW33" s="4"/>
      <c r="AX33" s="198" t="str">
        <f t="shared" si="12"/>
        <v/>
      </c>
      <c r="AY33" s="199"/>
      <c r="AZ33" s="200"/>
      <c r="BA33" s="167"/>
      <c r="BB33" s="168"/>
      <c r="BC33" s="180"/>
      <c r="BD33" s="181" t="str">
        <f t="shared" si="13"/>
        <v/>
      </c>
      <c r="BE33" s="171"/>
      <c r="BF33" s="172" t="str">
        <f t="shared" si="7"/>
        <v/>
      </c>
      <c r="BG33" s="212"/>
      <c r="BH33" s="184"/>
      <c r="BI33" s="185"/>
      <c r="BJ33" s="186"/>
      <c r="BK33" s="187"/>
      <c r="BL33" s="188"/>
      <c r="BM33" s="4"/>
      <c r="BN33" s="198"/>
      <c r="BO33" s="199"/>
      <c r="BP33" s="200"/>
      <c r="BQ33" s="167"/>
      <c r="BR33" s="168"/>
      <c r="BS33" s="180"/>
      <c r="BT33" s="181"/>
      <c r="BU33" s="171"/>
      <c r="BV33" s="172"/>
      <c r="BW33" s="183"/>
      <c r="BX33" s="184"/>
      <c r="BY33" s="185"/>
      <c r="BZ33" s="186"/>
      <c r="CA33" s="205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/>
      <c r="AM34" s="169"/>
      <c r="AN34" s="170"/>
      <c r="AO34" s="171"/>
      <c r="AP34" s="172"/>
      <c r="AQ34" s="220"/>
      <c r="AR34" s="174"/>
      <c r="AS34" s="175"/>
      <c r="AT34" s="211"/>
      <c r="AU34" s="177"/>
      <c r="AV34" s="178"/>
      <c r="AW34" s="4"/>
      <c r="AX34" s="198"/>
      <c r="AY34" s="199"/>
      <c r="AZ34" s="200"/>
      <c r="BA34" s="204"/>
      <c r="BB34" s="168"/>
      <c r="BC34" s="180"/>
      <c r="BD34" s="181"/>
      <c r="BE34" s="171"/>
      <c r="BF34" s="172"/>
      <c r="BG34" s="183"/>
      <c r="BH34" s="184"/>
      <c r="BI34" s="185"/>
      <c r="BJ34" s="186"/>
      <c r="BK34" s="205"/>
      <c r="BL34" s="188"/>
      <c r="BM34" s="4"/>
      <c r="BN34" s="198"/>
      <c r="BO34" s="199"/>
      <c r="BP34" s="200"/>
      <c r="BQ34" s="167"/>
      <c r="BR34" s="168"/>
      <c r="BS34" s="180"/>
      <c r="BT34" s="181"/>
      <c r="BU34" s="171"/>
      <c r="BV34" s="172"/>
      <c r="BW34" s="183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/>
      <c r="AY35" s="199"/>
      <c r="AZ35" s="200"/>
      <c r="BA35" s="167"/>
      <c r="BB35" s="168"/>
      <c r="BC35" s="180"/>
      <c r="BD35" s="181"/>
      <c r="BE35" s="171"/>
      <c r="BF35" s="172"/>
      <c r="BG35" s="183"/>
      <c r="BH35" s="184"/>
      <c r="BI35" s="185"/>
      <c r="BJ35" s="186"/>
      <c r="BK35" s="205"/>
      <c r="BL35" s="188"/>
      <c r="BM35" s="4"/>
      <c r="BN35" s="198"/>
      <c r="BO35" s="199"/>
      <c r="BP35" s="200"/>
      <c r="BQ35" s="167"/>
      <c r="BR35" s="168"/>
      <c r="BS35" s="180"/>
      <c r="BT35" s="181"/>
      <c r="BU35" s="171"/>
      <c r="BV35" s="172"/>
      <c r="BW35" s="183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/>
      <c r="AY36" s="199"/>
      <c r="AZ36" s="200"/>
      <c r="BA36" s="167"/>
      <c r="BB36" s="168"/>
      <c r="BC36" s="180"/>
      <c r="BD36" s="181"/>
      <c r="BE36" s="171"/>
      <c r="BF36" s="172"/>
      <c r="BG36" s="183"/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167"/>
      <c r="BB37" s="168"/>
      <c r="BC37" s="180"/>
      <c r="BD37" s="181"/>
      <c r="BE37" s="171"/>
      <c r="BF37" s="172"/>
      <c r="BG37" s="183"/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 t="str">
        <f t="shared" si="10"/>
        <v/>
      </c>
      <c r="BO40" s="199"/>
      <c r="BP40" s="200"/>
      <c r="BQ40" s="167"/>
      <c r="BR40" s="168"/>
      <c r="BS40" s="180"/>
      <c r="BT40" s="181" t="str">
        <f t="shared" si="11"/>
        <v/>
      </c>
      <c r="BU40" s="182"/>
      <c r="BV40" s="172" t="str">
        <f t="shared" si="8"/>
        <v/>
      </c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115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 t="str">
        <f t="shared" si="10"/>
        <v/>
      </c>
      <c r="BO41" s="199"/>
      <c r="BP41" s="200"/>
      <c r="BQ41" s="167"/>
      <c r="BR41" s="168"/>
      <c r="BS41" s="180"/>
      <c r="BT41" s="181" t="str">
        <f t="shared" si="11"/>
        <v/>
      </c>
      <c r="BU41" s="182"/>
      <c r="BV41" s="172" t="str">
        <f t="shared" si="8"/>
        <v/>
      </c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 t="str">
        <f t="shared" si="10"/>
        <v/>
      </c>
      <c r="BO42" s="199"/>
      <c r="BP42" s="200"/>
      <c r="BQ42" s="167"/>
      <c r="BR42" s="168"/>
      <c r="BS42" s="180"/>
      <c r="BT42" s="181" t="str">
        <f t="shared" si="11"/>
        <v/>
      </c>
      <c r="BU42" s="182"/>
      <c r="BV42" s="172" t="str">
        <f t="shared" si="8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116</v>
      </c>
      <c r="C43" s="240"/>
      <c r="D43" s="240"/>
      <c r="E43" s="240"/>
      <c r="F43" s="241"/>
      <c r="G43" s="242"/>
      <c r="H43" s="243"/>
      <c r="I43" s="233"/>
      <c r="J43" s="244" t="s">
        <v>117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 t="str">
        <f t="shared" si="10"/>
        <v/>
      </c>
      <c r="BO43" s="199"/>
      <c r="BP43" s="200"/>
      <c r="BQ43" s="167"/>
      <c r="BR43" s="168"/>
      <c r="BS43" s="180"/>
      <c r="BT43" s="181" t="str">
        <f t="shared" si="11"/>
        <v/>
      </c>
      <c r="BU43" s="182"/>
      <c r="BV43" s="172" t="str">
        <f t="shared" si="8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118</v>
      </c>
      <c r="C44" s="326" t="s">
        <v>119</v>
      </c>
      <c r="D44" s="327"/>
      <c r="E44" s="328"/>
      <c r="F44" s="326" t="s">
        <v>120</v>
      </c>
      <c r="G44" s="327"/>
      <c r="H44" s="328"/>
      <c r="I44" s="252"/>
      <c r="J44" s="253" t="s">
        <v>118</v>
      </c>
      <c r="K44" s="326" t="s">
        <v>119</v>
      </c>
      <c r="L44" s="327"/>
      <c r="M44" s="327"/>
      <c r="N44" s="328"/>
      <c r="O44" s="253" t="s">
        <v>121</v>
      </c>
      <c r="P44" s="254" t="s">
        <v>118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 t="str">
        <f t="shared" si="12"/>
        <v/>
      </c>
      <c r="AY44" s="199"/>
      <c r="AZ44" s="200"/>
      <c r="BA44" s="167"/>
      <c r="BB44" s="168"/>
      <c r="BC44" s="180"/>
      <c r="BD44" s="181" t="str">
        <f t="shared" si="13"/>
        <v/>
      </c>
      <c r="BE44" s="182"/>
      <c r="BF44" s="172" t="str">
        <f t="shared" si="7"/>
        <v/>
      </c>
      <c r="BG44" s="183"/>
      <c r="BH44" s="184"/>
      <c r="BI44" s="185"/>
      <c r="BJ44" s="186"/>
      <c r="BK44" s="187"/>
      <c r="BL44" s="188"/>
      <c r="BM44" s="4"/>
      <c r="BN44" s="198" t="str">
        <f t="shared" si="10"/>
        <v/>
      </c>
      <c r="BO44" s="199"/>
      <c r="BP44" s="200"/>
      <c r="BQ44" s="167"/>
      <c r="BR44" s="168"/>
      <c r="BS44" s="180"/>
      <c r="BT44" s="181" t="str">
        <f t="shared" si="11"/>
        <v/>
      </c>
      <c r="BU44" s="182"/>
      <c r="BV44" s="172" t="str">
        <f t="shared" si="8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122</v>
      </c>
      <c r="D45" s="257"/>
      <c r="E45" s="257"/>
      <c r="F45" s="258"/>
      <c r="G45" s="259"/>
      <c r="H45" s="260"/>
      <c r="I45" s="261"/>
      <c r="J45" s="262">
        <v>1</v>
      </c>
      <c r="K45" s="263" t="s">
        <v>123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 t="str">
        <f t="shared" si="12"/>
        <v/>
      </c>
      <c r="AY45" s="199"/>
      <c r="AZ45" s="200"/>
      <c r="BA45" s="167"/>
      <c r="BB45" s="168"/>
      <c r="BC45" s="180"/>
      <c r="BD45" s="181" t="str">
        <f t="shared" si="13"/>
        <v/>
      </c>
      <c r="BE45" s="182"/>
      <c r="BF45" s="172" t="str">
        <f t="shared" si="7"/>
        <v/>
      </c>
      <c r="BG45" s="183"/>
      <c r="BH45" s="250"/>
      <c r="BI45" s="185"/>
      <c r="BJ45" s="186"/>
      <c r="BK45" s="187"/>
      <c r="BL45" s="188"/>
      <c r="BM45" s="4"/>
      <c r="BN45" s="198" t="str">
        <f t="shared" si="10"/>
        <v/>
      </c>
      <c r="BO45" s="199"/>
      <c r="BP45" s="200"/>
      <c r="BQ45" s="167"/>
      <c r="BR45" s="168"/>
      <c r="BS45" s="180"/>
      <c r="BT45" s="181" t="str">
        <f t="shared" si="11"/>
        <v/>
      </c>
      <c r="BU45" s="182"/>
      <c r="BV45" s="172" t="str">
        <f t="shared" si="8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124</v>
      </c>
      <c r="D46" s="259"/>
      <c r="E46" s="259"/>
      <c r="F46" s="263"/>
      <c r="G46" s="259"/>
      <c r="H46" s="260"/>
      <c r="I46" s="261"/>
      <c r="J46" s="262">
        <v>2</v>
      </c>
      <c r="K46" s="263" t="s">
        <v>125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 t="str">
        <f t="shared" si="12"/>
        <v/>
      </c>
      <c r="AY46" s="199"/>
      <c r="AZ46" s="200"/>
      <c r="BA46" s="167"/>
      <c r="BB46" s="168"/>
      <c r="BC46" s="180"/>
      <c r="BD46" s="267" t="str">
        <f t="shared" si="13"/>
        <v/>
      </c>
      <c r="BE46" s="182"/>
      <c r="BF46" s="172" t="str">
        <f t="shared" si="7"/>
        <v/>
      </c>
      <c r="BG46" s="183"/>
      <c r="BH46" s="250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126</v>
      </c>
      <c r="D47" s="259"/>
      <c r="E47" s="259"/>
      <c r="F47" s="263"/>
      <c r="G47" s="259"/>
      <c r="H47" s="260"/>
      <c r="I47" s="268"/>
      <c r="J47" s="262">
        <v>3</v>
      </c>
      <c r="K47" s="263" t="s">
        <v>127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 t="str">
        <f t="shared" si="12"/>
        <v/>
      </c>
      <c r="AY47" s="199"/>
      <c r="AZ47" s="200"/>
      <c r="BA47" s="167"/>
      <c r="BB47" s="168"/>
      <c r="BC47" s="180"/>
      <c r="BD47" s="267" t="str">
        <f t="shared" si="13"/>
        <v/>
      </c>
      <c r="BE47" s="182"/>
      <c r="BF47" s="172" t="str">
        <f t="shared" si="7"/>
        <v/>
      </c>
      <c r="BG47" s="183"/>
      <c r="BH47" s="250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128</v>
      </c>
      <c r="D48" s="259"/>
      <c r="E48" s="259"/>
      <c r="F48" s="263"/>
      <c r="G48" s="259"/>
      <c r="H48" s="260"/>
      <c r="I48" s="268"/>
      <c r="J48" s="262">
        <v>4</v>
      </c>
      <c r="K48" s="263" t="s">
        <v>129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130</v>
      </c>
      <c r="AD48" s="273"/>
      <c r="AE48" s="274" t="s">
        <v>131</v>
      </c>
      <c r="AF48" s="275">
        <f>SUM(AF22:AF47)</f>
        <v>3.3355559999999995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130</v>
      </c>
      <c r="AT48" s="273"/>
      <c r="AU48" s="274" t="s">
        <v>131</v>
      </c>
      <c r="AV48" s="275">
        <f>SUM(AV22:AV47)</f>
        <v>3.2776319999999992</v>
      </c>
      <c r="AW48" s="4"/>
      <c r="AX48" s="198" t="str">
        <f t="shared" si="12"/>
        <v/>
      </c>
      <c r="AY48" s="199"/>
      <c r="AZ48" s="200"/>
      <c r="BA48" s="167"/>
      <c r="BB48" s="168"/>
      <c r="BC48" s="180"/>
      <c r="BD48" s="181" t="str">
        <f t="shared" si="13"/>
        <v/>
      </c>
      <c r="BE48" s="182"/>
      <c r="BF48" s="172" t="str">
        <f t="shared" si="7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132</v>
      </c>
      <c r="D49" s="259"/>
      <c r="E49" s="259"/>
      <c r="F49" s="263"/>
      <c r="G49" s="259"/>
      <c r="H49" s="260"/>
      <c r="I49" s="268"/>
      <c r="J49" s="262">
        <v>5</v>
      </c>
      <c r="K49" s="263" t="s">
        <v>133</v>
      </c>
      <c r="L49" s="259"/>
      <c r="M49" s="259"/>
      <c r="N49" s="264"/>
      <c r="O49" s="265"/>
      <c r="P49" s="266"/>
      <c r="Q49" s="4"/>
      <c r="R49" s="276" t="s">
        <v>134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135</v>
      </c>
      <c r="AE49" s="280" t="s">
        <v>136</v>
      </c>
      <c r="AF49" s="281">
        <f>AF48*0.986</f>
        <v>3.2888582159999995</v>
      </c>
      <c r="AG49" s="4"/>
      <c r="AH49" s="276" t="s">
        <v>134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135</v>
      </c>
      <c r="AU49" s="280" t="s">
        <v>136</v>
      </c>
      <c r="AV49" s="281">
        <f>AV48*0.986</f>
        <v>3.2317451519999993</v>
      </c>
      <c r="AW49" s="4"/>
      <c r="AX49" s="198" t="str">
        <f t="shared" si="12"/>
        <v/>
      </c>
      <c r="AY49" s="199"/>
      <c r="AZ49" s="200"/>
      <c r="BA49" s="167"/>
      <c r="BB49" s="168"/>
      <c r="BC49" s="180"/>
      <c r="BD49" s="181" t="str">
        <f t="shared" si="13"/>
        <v/>
      </c>
      <c r="BE49" s="182"/>
      <c r="BF49" s="172" t="str">
        <f t="shared" si="7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137</v>
      </c>
      <c r="D50" s="259"/>
      <c r="E50" s="259"/>
      <c r="F50" s="263"/>
      <c r="G50" s="259"/>
      <c r="H50" s="260"/>
      <c r="I50" s="268"/>
      <c r="J50" s="262">
        <v>6</v>
      </c>
      <c r="K50" s="263" t="s">
        <v>138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139</v>
      </c>
      <c r="AF50" s="281">
        <f>AF48*0.974*0.986</f>
        <v>3.2033479023839995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139</v>
      </c>
      <c r="AV50" s="281">
        <f>AV48*0.974*0.986</f>
        <v>3.1477197780479993</v>
      </c>
      <c r="AW50" s="4"/>
      <c r="AX50" s="198" t="str">
        <f t="shared" si="12"/>
        <v/>
      </c>
      <c r="AY50" s="199"/>
      <c r="AZ50" s="200"/>
      <c r="BA50" s="167"/>
      <c r="BB50" s="168"/>
      <c r="BC50" s="180"/>
      <c r="BD50" s="181" t="str">
        <f t="shared" si="13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140</v>
      </c>
      <c r="D51" s="259"/>
      <c r="E51" s="259"/>
      <c r="F51" s="263"/>
      <c r="G51" s="259"/>
      <c r="H51" s="260"/>
      <c r="I51" s="268"/>
      <c r="J51" s="262">
        <v>7</v>
      </c>
      <c r="K51" s="263" t="s">
        <v>141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12"/>
        <v/>
      </c>
      <c r="AY51" s="199"/>
      <c r="AZ51" s="200"/>
      <c r="BA51" s="167"/>
      <c r="BB51" s="168"/>
      <c r="BC51" s="180"/>
      <c r="BD51" s="181" t="str">
        <f t="shared" si="13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142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143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12"/>
        <v/>
      </c>
      <c r="AY52" s="199"/>
      <c r="AZ52" s="200"/>
      <c r="BA52" s="288"/>
      <c r="BB52" s="168"/>
      <c r="BC52" s="180"/>
      <c r="BD52" s="181" t="str">
        <f t="shared" si="13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144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12"/>
        <v/>
      </c>
      <c r="AY53" s="199"/>
      <c r="AZ53" s="200"/>
      <c r="BA53" s="167"/>
      <c r="BB53" s="168"/>
      <c r="BC53" s="180"/>
      <c r="BD53" s="181" t="str">
        <f t="shared" si="13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145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12"/>
        <v/>
      </c>
      <c r="AY54" s="199"/>
      <c r="AZ54" s="200"/>
      <c r="BA54" s="288"/>
      <c r="BB54" s="168"/>
      <c r="BC54" s="180"/>
      <c r="BD54" s="181" t="str">
        <f t="shared" si="13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146</v>
      </c>
      <c r="C55" s="268"/>
      <c r="D55" s="268"/>
      <c r="E55" s="268"/>
      <c r="F55" s="268"/>
      <c r="G55" s="268"/>
      <c r="H55" s="268"/>
      <c r="I55" s="268"/>
      <c r="J55" s="301" t="s">
        <v>147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12"/>
        <v/>
      </c>
      <c r="AY55" s="199"/>
      <c r="AZ55" s="200"/>
      <c r="BA55" s="167"/>
      <c r="BB55" s="168"/>
      <c r="BC55" s="180"/>
      <c r="BD55" s="181" t="str">
        <f t="shared" si="13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148</v>
      </c>
      <c r="K56" s="306"/>
      <c r="L56" s="306"/>
      <c r="M56" s="306"/>
      <c r="N56" s="307"/>
      <c r="O56" s="308" t="s">
        <v>149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2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2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2"/>
        <v/>
      </c>
      <c r="AY58" s="199"/>
      <c r="AZ58" s="200"/>
      <c r="BA58" s="288"/>
      <c r="BB58" s="168"/>
      <c r="BC58" s="180"/>
      <c r="BD58" s="181" t="str">
        <f t="shared" si="13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2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150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2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151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151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151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151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151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TH-KD</vt:lpstr>
      <vt:lpstr>'TH-KD'!A.</vt:lpstr>
      <vt:lpstr>'TH-KD'!C.</vt:lpstr>
      <vt:lpstr>'TH-KD'!F.</vt:lpstr>
      <vt:lpstr>'TH-KD'!GCS</vt:lpstr>
      <vt:lpstr>'TH-KD'!GTH</vt:lpstr>
      <vt:lpstr>'TH-KD'!H</vt:lpstr>
      <vt:lpstr>'TH-KD'!h.1</vt:lpstr>
      <vt:lpstr>'TH-KD'!h.10</vt:lpstr>
      <vt:lpstr>'TH-KD'!h.2</vt:lpstr>
      <vt:lpstr>'TH-KD'!h.3</vt:lpstr>
      <vt:lpstr>'TH-KD'!h.4</vt:lpstr>
      <vt:lpstr>'TH-KD'!h.5</vt:lpstr>
      <vt:lpstr>'TH-KD'!h.6</vt:lpstr>
      <vt:lpstr>'TH-KD'!h.7</vt:lpstr>
      <vt:lpstr>'TH-KD'!h.8</vt:lpstr>
      <vt:lpstr>'TH-KD'!h.9</vt:lpstr>
      <vt:lpstr>'TH-KD'!HS</vt:lpstr>
      <vt:lpstr>'TH-KD'!HS.1</vt:lpstr>
      <vt:lpstr>'TH-KD'!HS.2</vt:lpstr>
      <vt:lpstr>'TH-KD'!HS.3</vt:lpstr>
      <vt:lpstr>'TH-KD'!HS.4</vt:lpstr>
      <vt:lpstr>'TH-KD'!HS.5</vt:lpstr>
      <vt:lpstr>'TH-KD'!Print_Area</vt:lpstr>
      <vt:lpstr>'TH-KD'!Q</vt:lpstr>
      <vt:lpstr>'TH-KD'!R.</vt:lpstr>
      <vt:lpstr>'TH-KD'!W</vt:lpstr>
      <vt:lpstr>'TH-KD'!w.1</vt:lpstr>
      <vt:lpstr>'TH-KD'!w.10</vt:lpstr>
      <vt:lpstr>'TH-KD'!w.2</vt:lpstr>
      <vt:lpstr>'TH-KD'!w.3</vt:lpstr>
      <vt:lpstr>'TH-KD'!w.4</vt:lpstr>
      <vt:lpstr>'TH-KD'!w.5</vt:lpstr>
      <vt:lpstr>'TH-KD'!w.6</vt:lpstr>
      <vt:lpstr>'TH-KD'!w.7</vt:lpstr>
      <vt:lpstr>'TH-KD'!w.8</vt:lpstr>
      <vt:lpstr>'TH-KD'!w.9</vt:lpstr>
      <vt:lpstr>'TH-KD'!WS</vt:lpstr>
      <vt:lpstr>'TH-KD'!WS.1</vt:lpstr>
      <vt:lpstr>'TH-KD'!WS.2</vt:lpstr>
      <vt:lpstr>'TH-KD'!WS.3</vt:lpstr>
      <vt:lpstr>'TH-KD'!WS.4</vt:lpstr>
      <vt:lpstr>'TH-KD'!WS.5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2024-07-30T01:21:55Z</dcterms:created>
  <dcterms:modified xsi:type="dcterms:W3CDTF">2024-08-13T04:48:31Z</dcterms:modified>
</cp:coreProperties>
</file>