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E2FEAB6-B564-4328-86E5-E1EE7DC2DD4D}" xr6:coauthVersionLast="47" xr6:coauthVersionMax="47" xr10:uidLastSave="{00000000-0000-0000-0000-000000000000}"/>
  <bookViews>
    <workbookView xWindow="-108" yWindow="-108" windowWidth="23256" windowHeight="12456" xr2:uid="{AF09A668-7814-4995-AB87-A75AE4A2A372}"/>
  </bookViews>
  <sheets>
    <sheet name="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'TH-KD'!$P$18</definedName>
    <definedName name="BD">"BD"</definedName>
    <definedName name="C." localSheetId="0">'TH-KD'!$P$17</definedName>
    <definedName name="F." localSheetId="0">'TH-KD'!$P$16</definedName>
    <definedName name="GCS" localSheetId="0">'TH-KD'!$O$12</definedName>
    <definedName name="GTH" localSheetId="0">'TH-KD'!$O$11</definedName>
    <definedName name="H" localSheetId="0">'TH-KD'!$E$12</definedName>
    <definedName name="h.1" localSheetId="0">'TH-KD'!$C$14</definedName>
    <definedName name="h.10" localSheetId="0">'TH-KD'!$E$18</definedName>
    <definedName name="h.2" localSheetId="0">'TH-KD'!$C$15</definedName>
    <definedName name="h.3" localSheetId="0">'TH-KD'!$C$16</definedName>
    <definedName name="h.4" localSheetId="0">'TH-KD'!$C$17</definedName>
    <definedName name="h.5" localSheetId="0">'TH-KD'!$C$18</definedName>
    <definedName name="h.6" localSheetId="0">'TH-KD'!$E$14</definedName>
    <definedName name="h.7" localSheetId="0">'TH-KD'!$E$15</definedName>
    <definedName name="h.8" localSheetId="0">'TH-KD'!$E$16</definedName>
    <definedName name="h.9" localSheetId="0">'TH-KD'!$E$17</definedName>
    <definedName name="HS" localSheetId="0">'TH-KD'!$H$12</definedName>
    <definedName name="HS.1" localSheetId="0">'TH-KD'!$L$14</definedName>
    <definedName name="HS.2" localSheetId="0">'TH-KD'!$L$15</definedName>
    <definedName name="HS.3" localSheetId="0">'TH-KD'!$L$16</definedName>
    <definedName name="HS.4" localSheetId="0">'TH-KD'!$L$17</definedName>
    <definedName name="HS.5" localSheetId="0">'TH-KD'!$L$18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'TH-KD'!$1:$61</definedName>
    <definedName name="Q" localSheetId="0">'TH-KD'!$I$11</definedName>
    <definedName name="R." localSheetId="0">'TH-KD'!$C$62</definedName>
    <definedName name="st" hidden="1">[6]Gra_Ord_In_2000!$BA$12:$BA$1655</definedName>
    <definedName name="W" localSheetId="0">'TH-KD'!$E$11</definedName>
    <definedName name="w.1" localSheetId="0">'TH-KD'!$H$14</definedName>
    <definedName name="w.10" localSheetId="0">'TH-KD'!$J$18</definedName>
    <definedName name="w.2" localSheetId="0">'TH-KD'!$H$15</definedName>
    <definedName name="w.3" localSheetId="0">'TH-KD'!$H$16</definedName>
    <definedName name="w.4" localSheetId="0">'TH-KD'!$H$17</definedName>
    <definedName name="w.5" localSheetId="0">'TH-KD'!$H$18</definedName>
    <definedName name="w.6" localSheetId="0">'TH-KD'!$J$14</definedName>
    <definedName name="w.7" localSheetId="0">'TH-KD'!$J$15</definedName>
    <definedName name="w.8" localSheetId="0">'TH-KD'!$J$16</definedName>
    <definedName name="w.9" localSheetId="0">'TH-KD'!$J$17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'TH-KD'!$L$12</definedName>
    <definedName name="WS.1" localSheetId="0">'TH-KD'!$N$14</definedName>
    <definedName name="WS.2" localSheetId="0">'TH-KD'!$N$15</definedName>
    <definedName name="WS.3" localSheetId="0">'TH-KD'!$N$16</definedName>
    <definedName name="WS.4" localSheetId="0">'TH-KD'!$N$17</definedName>
    <definedName name="WS.5" localSheetId="0">'TH-KD'!$N$18</definedName>
    <definedName name="Z_8BD11290_77B3_4D27_9040_BB9D2A7264B2_.wvu.PrintArea" localSheetId="0" hidden="1">'TH-KD'!$1:$61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26" i="1"/>
  <c r="BU25" i="1"/>
  <c r="BU24" i="1"/>
  <c r="BE28" i="1"/>
  <c r="BE25" i="1"/>
  <c r="BE24" i="1"/>
  <c r="BE23" i="1"/>
  <c r="BF23" i="1" s="1"/>
  <c r="BQ32" i="1"/>
  <c r="BQ23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F27" i="1"/>
  <c r="AE27" i="1"/>
  <c r="Z27" i="1"/>
  <c r="V27" i="1"/>
  <c r="BF26" i="1"/>
  <c r="AU26" i="1"/>
  <c r="AP26" i="1"/>
  <c r="AL26" i="1"/>
  <c r="AF26" i="1"/>
  <c r="AE26" i="1"/>
  <c r="Z26" i="1"/>
  <c r="V26" i="1"/>
  <c r="BF25" i="1"/>
  <c r="AU25" i="1"/>
  <c r="AS25" i="1"/>
  <c r="AP25" i="1"/>
  <c r="AL25" i="1"/>
  <c r="AE25" i="1"/>
  <c r="AF25" i="1" s="1"/>
  <c r="Z25" i="1"/>
  <c r="X25" i="1"/>
  <c r="V25" i="1"/>
  <c r="BF24" i="1"/>
  <c r="AU24" i="1"/>
  <c r="AS24" i="1"/>
  <c r="AP24" i="1"/>
  <c r="AL24" i="1"/>
  <c r="AE24" i="1"/>
  <c r="AF24" i="1" s="1"/>
  <c r="Z24" i="1"/>
  <c r="X24" i="1"/>
  <c r="V24" i="1"/>
  <c r="BV23" i="1"/>
  <c r="AU23" i="1"/>
  <c r="AP23" i="1"/>
  <c r="AL23" i="1"/>
  <c r="AE23" i="1"/>
  <c r="Z23" i="1"/>
  <c r="AF23" i="1" s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BZ14" i="1" s="1"/>
  <c r="L14" i="1"/>
  <c r="AN24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J11" i="1" s="1"/>
  <c r="CA10" i="1"/>
  <c r="BQ10" i="1"/>
  <c r="BK10" i="1"/>
  <c r="BG10" i="1"/>
  <c r="BA10" i="1"/>
  <c r="AU10" i="1"/>
  <c r="AE10" i="1"/>
  <c r="M10" i="1"/>
  <c r="K10" i="1"/>
  <c r="AQ10" i="1" s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F2" i="1"/>
  <c r="AV2" i="1" s="1"/>
  <c r="BL2" i="1" s="1"/>
  <c r="CB2" i="1" s="1"/>
  <c r="BK4" i="1" l="1"/>
  <c r="AE4" i="1"/>
  <c r="CA4" i="1"/>
  <c r="AF48" i="1"/>
  <c r="AV24" i="1"/>
  <c r="AA9" i="1"/>
  <c r="AK3" i="1"/>
  <c r="AN23" i="1"/>
  <c r="AV23" i="1" s="1"/>
  <c r="BA3" i="1"/>
  <c r="BJ12" i="1"/>
  <c r="BJ14" i="1"/>
  <c r="AA10" i="1"/>
  <c r="BW10" i="1"/>
  <c r="AR14" i="1"/>
  <c r="BV24" i="1"/>
  <c r="AN25" i="1"/>
  <c r="AV25" i="1" s="1"/>
  <c r="AB14" i="1"/>
  <c r="AN26" i="1"/>
  <c r="AV26" i="1" s="1"/>
  <c r="BV25" i="1"/>
  <c r="AN27" i="1"/>
  <c r="AV27" i="1" s="1"/>
  <c r="U3" i="1"/>
  <c r="BW9" i="1"/>
  <c r="AN22" i="1"/>
  <c r="AV22" i="1" s="1"/>
  <c r="BV26" i="1"/>
  <c r="BV32" i="1"/>
  <c r="BG9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D545B43-3802-4673-9538-FC9E48EB878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04EF48E-2F15-4E9D-B1BF-9B1C81B871E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AE42BBF-B510-4269-B356-6E0DAF8D818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<sst xmlns="http://schemas.openxmlformats.org/spreadsheetml/2006/main" count="501" uniqueCount="177">
  <si>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</si>
  <si>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</si>
  <si>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</si>
  <si>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</si>
  <si>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</si>
  <si>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</si>
  <si>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</si>
  <si>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</si>
  <si>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</si>
  <si>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</si>
  <si>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</si>
  <si>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</si>
  <si>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</si>
  <si>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</si>
  <si>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</si>
  <si>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NM</t>
  </si>
  <si>
    <t>Delivery Date</t>
  </si>
  <si>
    <t>Elevation Code</t>
  </si>
  <si>
    <t>52T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</si>
  <si>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</si>
  <si>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</si>
  <si>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</si>
  <si>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U9S-61013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</si>
  <si>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</si>
  <si>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</si>
  <si>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</si>
  <si>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</si>
  <si>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</si>
  <si>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</si>
  <si>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</si>
  <si>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</si>
  <si>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</si>
  <si>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</si>
  <si>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</si>
  <si>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</si>
  <si>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</si>
  <si>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</si>
  <si>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</si>
  <si>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</si>
  <si>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</si>
  <si>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</si>
  <si>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</si>
  <si>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</si>
  <si>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</si>
  <si>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</si>
  <si>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</si>
  <si>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</si>
  <si>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</si>
  <si>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</si>
  <si>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</si>
  <si>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</si>
  <si>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</si>
  <si>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</si>
  <si>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</si>
  <si>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</si>
  <si>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</si>
  <si>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</si>
  <si>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</si>
  <si>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</si>
  <si>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</si>
  <si>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</si>
  <si>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</si>
  <si>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</si>
  <si>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</si>
  <si>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</si>
  <si>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</si>
  <si>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</si>
  <si>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</si>
  <si>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</si>
  <si>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</si>
  <si>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</si>
  <si>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</si>
  <si>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</si>
  <si>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</si>
  <si>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</si>
  <si>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</si>
  <si>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</si>
  <si>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</si>
  <si>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</si>
  <si>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</si>
  <si>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</si>
  <si>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</si>
  <si>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</si>
  <si>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</si>
  <si>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</si>
  <si>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</si>
  <si>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</si>
  <si>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9K-87103</t>
  </si>
  <si>
    <t>BOTTOM RAIL</t>
  </si>
  <si>
    <t>9K-11090</t>
  </si>
  <si>
    <t>JAMB(L)</t>
  </si>
  <si>
    <t>9K-87104</t>
  </si>
  <si>
    <t>STILE(L)</t>
  </si>
  <si>
    <t>9K-87138</t>
  </si>
  <si>
    <t>9K-20849</t>
  </si>
  <si>
    <t>9K-20669</t>
  </si>
  <si>
    <t>JAMB(R)</t>
  </si>
  <si>
    <t>STILE(R)</t>
  </si>
  <si>
    <t>9K-20754</t>
  </si>
  <si>
    <t>2K-22277</t>
  </si>
  <si>
    <t>M</t>
  </si>
  <si>
    <t>BEADING</t>
  </si>
  <si>
    <t>9K-86115</t>
  </si>
  <si>
    <t>2K-29158</t>
  </si>
  <si>
    <t>2K-29161</t>
  </si>
  <si>
    <t>9K-30250</t>
  </si>
  <si>
    <t>EM-4008D8-SA</t>
  </si>
  <si>
    <t>EM-4016</t>
  </si>
  <si>
    <t>FOR HANDLE</t>
  </si>
  <si>
    <t>EF-4008D7</t>
  </si>
  <si>
    <t>EM-4010</t>
  </si>
  <si>
    <t>FOR TRANSMISSION ROD</t>
  </si>
  <si>
    <t>BM-4025G</t>
  </si>
  <si>
    <t>S</t>
  </si>
  <si>
    <t>EF-4008D7-SA</t>
  </si>
  <si>
    <t>9K-10840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</si>
  <si>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</si>
  <si>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</si>
  <si>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</si>
  <si>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</si>
  <si>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</si>
  <si>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</si>
  <si>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</si>
  <si>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</si>
  <si>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</si>
  <si>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</si>
  <si>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</si>
  <si>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</si>
  <si>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</si>
  <si>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</si>
  <si>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</si>
  <si>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</si>
  <si>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</si>
  <si>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</si>
  <si>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</si>
  <si>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</si>
  <si>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</si>
  <si>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</si>
  <si>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</si>
  <si>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</si>
  <si>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</si>
  <si>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</si>
  <si>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</si>
  <si>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</si>
  <si>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</si>
  <si>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</si>
  <si>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</si>
  <si>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</si>
  <si>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</si>
  <si>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</si>
  <si>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</si>
  <si>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</si>
  <si>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</si>
  <si>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</si>
  <si>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</si>
  <si>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</si>
  <si>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SHIM RECEIVER</t>
  </si>
  <si>
    <t>HOLE CAP</t>
  </si>
  <si>
    <t>AT MATERIAL</t>
  </si>
  <si>
    <t>LOCK KEEPER</t>
  </si>
  <si>
    <t>SEALER PAD</t>
  </si>
  <si>
    <t>LABEL</t>
  </si>
  <si>
    <t>SCREW</t>
  </si>
  <si>
    <t>9K-30241</t>
  </si>
  <si>
    <t>YS</t>
  </si>
  <si>
    <t>Y</t>
  </si>
  <si>
    <t>YK</t>
  </si>
  <si>
    <t>FOR HEAD, FOR JAMB</t>
  </si>
  <si>
    <t>FOR FRICTION STAY</t>
  </si>
  <si>
    <t>HANDLE</t>
  </si>
  <si>
    <t>TRANSMISSION ROD</t>
  </si>
  <si>
    <t>SETTING BLOCK</t>
  </si>
  <si>
    <t>WEATHER STRIP</t>
  </si>
  <si>
    <t>GASKET</t>
  </si>
  <si>
    <t>HANDLE CAP</t>
  </si>
  <si>
    <t>FOR OUTSIDE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</si>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</sst>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8D35D9ED-2E15-485E-9E70-F0A7256EB69E}"/>
    <cellStyle name="Normal" xfId="0" builtinId="0"/>
    <cellStyle name="Normal 2" xfId="1" xr:uid="{B8C9D2D6-04DD-4B98-9743-E04E6CED1E61}"/>
    <cellStyle name="Normal 5" xfId="3" xr:uid="{FA3EDDE4-C0C4-45FE-AD7C-23DD47C3B88A}"/>
    <cellStyle name="Normal_COBA 2" xfId="4" xr:uid="{79F7006E-DC79-406D-A904-2213EE96B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962197F-1F8C-4E3A-A8AD-9AD9EF5C8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B65F7EC-C951-4B97-9154-735DC69C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DF8F273-2C3C-439D-936B-4E2345D8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998E9FF-3B2C-4915-8DF7-59AE30567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5EB25C3-E2A8-431F-A6D5-AFD55EE4F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63FA70B-83D7-4742-AC91-8782B1DC8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C5A29E6-237D-458E-BCAC-CAEC6CE8F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11</xdr:col>
      <xdr:colOff>290989</xdr:colOff>
      <xdr:row>33</xdr:row>
      <xdr:rowOff>115852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E932F18-9B00-40BA-A119-1AF9B464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0"/>
          <a:ext cx="2264569" cy="258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93B0-17E3-448C-B5CE-60167704DDA3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45518.358921064813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45518.358921064813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45518.358921064813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45518.358921064813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45518.358921064813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U9S-61013</v>
      </c>
      <c r="AF9" s="60"/>
      <c r="AG9" s="3"/>
      <c r="AH9" s="53" t="s">
        <v>20</v>
      </c>
      <c r="AI9" s="36"/>
      <c r="AJ9" s="37"/>
      <c r="AK9" s="54" t="str">
        <f>IF($E$9&gt;0,$E$9,"")</f>
        <v>52T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U9S-61013</v>
      </c>
      <c r="AV9" s="60"/>
      <c r="AW9" s="3"/>
      <c r="AX9" s="53" t="s">
        <v>20</v>
      </c>
      <c r="AY9" s="36"/>
      <c r="AZ9" s="37"/>
      <c r="BA9" s="54" t="str">
        <f>IF(E9&gt;0,E9,"")</f>
        <v>52T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U9S-61013</v>
      </c>
      <c r="BL9" s="60"/>
      <c r="BM9" s="3"/>
      <c r="BN9" s="53" t="s">
        <v>20</v>
      </c>
      <c r="BO9" s="36"/>
      <c r="BP9" s="37"/>
      <c r="BQ9" s="54" t="str">
        <f>IF(U9&gt;0,U9,"")</f>
        <v>52T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U9S-61013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52T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155</v>
      </c>
      <c r="AY22" s="199"/>
      <c r="AZ22" s="200"/>
      <c r="BA22" s="204" t="str">
        <f>IF(H&lt;=600,"4K-14211",IF(H&lt;=900,"4K-14212",IF(H&lt;=1100,"4K-14214","4K-14216")))</f>
        <v>4K-14216</v>
      </c>
      <c r="BB22" s="168"/>
      <c r="BC22" s="180"/>
      <c r="BD22" s="181" t="s">
        <v>164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169</v>
      </c>
      <c r="BO22" s="199"/>
      <c r="BP22" s="200"/>
      <c r="BQ22" s="204" t="s">
        <v>85</v>
      </c>
      <c r="BR22" s="168"/>
      <c r="BS22" s="180"/>
      <c r="BT22" s="181" t="s">
        <v>166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4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156</v>
      </c>
      <c r="AY23" s="199"/>
      <c r="AZ23" s="200"/>
      <c r="BA23" s="167" t="s">
        <v>115</v>
      </c>
      <c r="BB23" s="168"/>
      <c r="BC23" s="180"/>
      <c r="BD23" s="181" t="s">
        <v>134</v>
      </c>
      <c r="BE23" s="171">
        <f>IF(W&lt;=1000,1,3)</f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 t="s">
        <v>113</v>
      </c>
      <c r="BM23" s="4"/>
      <c r="BN23" s="198" t="s">
        <v>170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164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v>25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0.93209999999999993</v>
      </c>
      <c r="AW24" s="4"/>
      <c r="AX24" s="198" t="s">
        <v>157</v>
      </c>
      <c r="AY24" s="199"/>
      <c r="AZ24" s="200"/>
      <c r="BA24" s="167" t="s">
        <v>117</v>
      </c>
      <c r="BB24" s="168"/>
      <c r="BC24" s="180"/>
      <c r="BD24" s="181" t="s">
        <v>165</v>
      </c>
      <c r="BE24" s="171">
        <f>IF(H&lt;=600,4,IF(H&lt;=900,6,IF(H&lt;=1600,8,10)))+IF(W&lt;=1230,3,4)</f>
        <v>13</v>
      </c>
      <c r="BF24" s="172">
        <f t="shared" si="7"/>
        <v>13</v>
      </c>
      <c r="BG24" s="183"/>
      <c r="BH24" s="184" t="s">
        <v>167</v>
      </c>
      <c r="BI24" s="185"/>
      <c r="BJ24" s="186"/>
      <c r="BK24" s="187"/>
      <c r="BL24" s="188" t="s">
        <v>113</v>
      </c>
      <c r="BM24" s="4"/>
      <c r="BN24" s="198" t="s">
        <v>171</v>
      </c>
      <c r="BO24" s="199"/>
      <c r="BP24" s="200"/>
      <c r="BQ24" s="167" t="s">
        <v>95</v>
      </c>
      <c r="BR24" s="168"/>
      <c r="BS24" s="180"/>
      <c r="BT24" s="181" t="s">
        <v>166</v>
      </c>
      <c r="BU24" s="171">
        <f>IF((WS.1*HS.1)/1000000&lt;1.6,2,4)</f>
        <v>4</v>
      </c>
      <c r="BV24" s="172">
        <f t="shared" si="8"/>
        <v>4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91</v>
      </c>
      <c r="V25" s="168" t="str">
        <f t="shared" si="0"/>
        <v>-</v>
      </c>
      <c r="W25" s="201">
        <v>26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97</v>
      </c>
      <c r="AI25" s="199"/>
      <c r="AJ25" s="203"/>
      <c r="AK25" s="167" t="s">
        <v>93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0.93209999999999993</v>
      </c>
      <c r="AW25" s="4"/>
      <c r="AX25" s="198" t="s">
        <v>158</v>
      </c>
      <c r="AY25" s="199"/>
      <c r="AZ25" s="200"/>
      <c r="BA25" s="167" t="s">
        <v>103</v>
      </c>
      <c r="BB25" s="168"/>
      <c r="BC25" s="180"/>
      <c r="BD25" s="181" t="s">
        <v>166</v>
      </c>
      <c r="BE25" s="171">
        <f>(W-41)/1000</f>
        <v>0.95899999999999996</v>
      </c>
      <c r="BF25" s="172">
        <f t="shared" si="7"/>
        <v>0.95899999999999996</v>
      </c>
      <c r="BG25" s="183" t="s">
        <v>100</v>
      </c>
      <c r="BH25" s="184"/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104</v>
      </c>
      <c r="BR25" s="168"/>
      <c r="BS25" s="180"/>
      <c r="BT25" s="181" t="s">
        <v>166</v>
      </c>
      <c r="BU25" s="171">
        <f>(HS.1*2)/1000</f>
        <v>3.9</v>
      </c>
      <c r="BV25" s="172">
        <f t="shared" si="8"/>
        <v>3.9</v>
      </c>
      <c r="BW25" s="183" t="s">
        <v>100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159</v>
      </c>
      <c r="AY26" s="199"/>
      <c r="AZ26" s="200"/>
      <c r="BA26" s="167" t="s">
        <v>89</v>
      </c>
      <c r="BB26" s="168"/>
      <c r="BC26" s="180"/>
      <c r="BD26" s="181" t="s">
        <v>164</v>
      </c>
      <c r="BE26" s="171">
        <v>2</v>
      </c>
      <c r="BF26" s="172">
        <f t="shared" si="7"/>
        <v>2</v>
      </c>
      <c r="BG26" s="183"/>
      <c r="BH26" s="184"/>
      <c r="BI26" s="185"/>
      <c r="BJ26" s="186"/>
      <c r="BK26" s="187"/>
      <c r="BL26" s="188"/>
      <c r="BM26" s="4"/>
      <c r="BN26" s="198" t="s">
        <v>173</v>
      </c>
      <c r="BO26" s="199"/>
      <c r="BP26" s="200"/>
      <c r="BQ26" s="167" t="s">
        <v>99</v>
      </c>
      <c r="BR26" s="168"/>
      <c r="BS26" s="180"/>
      <c r="BT26" s="181" t="s">
        <v>166</v>
      </c>
      <c r="BU26" s="171">
        <f>(((WS.1-44)+(HS.1-84))*2)/1000</f>
        <v>5.54</v>
      </c>
      <c r="BV26" s="172">
        <f t="shared" si="8"/>
        <v>5.54</v>
      </c>
      <c r="BW26" s="183" t="s">
        <v>100</v>
      </c>
      <c r="BX26" s="184" t="s">
        <v>175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160</v>
      </c>
      <c r="AY27" s="199"/>
      <c r="AZ27" s="200"/>
      <c r="BA27" s="167" t="s">
        <v>94</v>
      </c>
      <c r="BB27" s="168"/>
      <c r="BC27" s="180"/>
      <c r="BD27" s="181" t="s">
        <v>166</v>
      </c>
      <c r="BE27" s="171">
        <v>2</v>
      </c>
      <c r="BF27" s="172">
        <f t="shared" si="7"/>
        <v>2</v>
      </c>
      <c r="BG27" s="212"/>
      <c r="BH27" s="184"/>
      <c r="BI27" s="185"/>
      <c r="BJ27" s="186"/>
      <c r="BK27" s="187"/>
      <c r="BL27" s="188"/>
      <c r="BM27" s="4"/>
      <c r="BN27" s="198" t="s">
        <v>174</v>
      </c>
      <c r="BO27" s="199"/>
      <c r="BP27" s="200"/>
      <c r="BQ27" s="167" t="s">
        <v>105</v>
      </c>
      <c r="BR27" s="168"/>
      <c r="BS27" s="180"/>
      <c r="BT27" s="181" t="s">
        <v>165</v>
      </c>
      <c r="BU27" s="171">
        <v>1</v>
      </c>
      <c r="BV27" s="172">
        <f t="shared" si="8"/>
        <v>1</v>
      </c>
      <c r="BW27" s="212"/>
      <c r="BX27" s="184" t="s">
        <v>108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98</v>
      </c>
      <c r="BB28" s="168"/>
      <c r="BC28" s="180"/>
      <c r="BD28" s="181" t="s">
        <v>166</v>
      </c>
      <c r="BE28" s="171">
        <f>((W-41)+(H-76))*2/1000</f>
        <v>5.766</v>
      </c>
      <c r="BF28" s="172">
        <f t="shared" si="7"/>
        <v>5.766</v>
      </c>
      <c r="BG28" s="183" t="s">
        <v>100</v>
      </c>
      <c r="BH28" s="184"/>
      <c r="BI28" s="185"/>
      <c r="BJ28" s="186"/>
      <c r="BK28" s="187"/>
      <c r="BL28" s="188"/>
      <c r="BM28" s="4"/>
      <c r="BN28" s="198" t="s">
        <v>162</v>
      </c>
      <c r="BO28" s="199"/>
      <c r="BP28" s="200"/>
      <c r="BQ28" s="167" t="s">
        <v>112</v>
      </c>
      <c r="BR28" s="168"/>
      <c r="BS28" s="180"/>
      <c r="BT28" s="181" t="s">
        <v>164</v>
      </c>
      <c r="BU28" s="171">
        <v>8</v>
      </c>
      <c r="BV28" s="172">
        <f t="shared" si="8"/>
        <v>8</v>
      </c>
      <c r="BW28" s="183"/>
      <c r="BX28" s="184" t="s">
        <v>116</v>
      </c>
      <c r="BY28" s="185"/>
      <c r="BZ28" s="186"/>
      <c r="CA28" s="187"/>
      <c r="CB28" s="188" t="s">
        <v>113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161</v>
      </c>
      <c r="AY29" s="199"/>
      <c r="AZ29" s="200"/>
      <c r="BA29" s="167" t="s">
        <v>163</v>
      </c>
      <c r="BB29" s="168"/>
      <c r="BC29" s="180"/>
      <c r="BD29" s="181" t="s">
        <v>164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/>
      <c r="BM29" s="4"/>
      <c r="BN29" s="198" t="s">
        <v>162</v>
      </c>
      <c r="BO29" s="199"/>
      <c r="BP29" s="200"/>
      <c r="BQ29" s="167" t="s">
        <v>114</v>
      </c>
      <c r="BR29" s="168"/>
      <c r="BS29" s="180"/>
      <c r="BT29" s="181" t="s">
        <v>164</v>
      </c>
      <c r="BU29" s="171">
        <v>8</v>
      </c>
      <c r="BV29" s="172">
        <f t="shared" si="8"/>
        <v>8</v>
      </c>
      <c r="BW29" s="183"/>
      <c r="BX29" s="184" t="s">
        <v>168</v>
      </c>
      <c r="BY29" s="185"/>
      <c r="BZ29" s="186"/>
      <c r="CA29" s="187"/>
      <c r="CB29" s="188" t="s">
        <v>113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162</v>
      </c>
      <c r="AY30" s="199"/>
      <c r="AZ30" s="200"/>
      <c r="BA30" s="167" t="s">
        <v>109</v>
      </c>
      <c r="BB30" s="168"/>
      <c r="BC30" s="180"/>
      <c r="BD30" s="181" t="s">
        <v>164</v>
      </c>
      <c r="BE30" s="171">
        <v>4</v>
      </c>
      <c r="BF30" s="172">
        <f t="shared" si="7"/>
        <v>4</v>
      </c>
      <c r="BG30" s="183"/>
      <c r="BH30" s="184"/>
      <c r="BI30" s="185"/>
      <c r="BJ30" s="186"/>
      <c r="BK30" s="187"/>
      <c r="BL30" s="188"/>
      <c r="BM30" s="4"/>
      <c r="BN30" s="198" t="s">
        <v>162</v>
      </c>
      <c r="BO30" s="199"/>
      <c r="BP30" s="200"/>
      <c r="BQ30" s="167" t="s">
        <v>107</v>
      </c>
      <c r="BR30" s="168"/>
      <c r="BS30" s="180"/>
      <c r="BT30" s="181" t="s">
        <v>164</v>
      </c>
      <c r="BU30" s="171">
        <v>2</v>
      </c>
      <c r="BV30" s="172">
        <f t="shared" si="8"/>
        <v>2</v>
      </c>
      <c r="BW30" s="183"/>
      <c r="BX30" s="184" t="s">
        <v>108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162</v>
      </c>
      <c r="AY31" s="199"/>
      <c r="AZ31" s="200"/>
      <c r="BA31" s="167" t="s">
        <v>112</v>
      </c>
      <c r="BB31" s="168"/>
      <c r="BC31" s="180"/>
      <c r="BD31" s="181" t="s">
        <v>164</v>
      </c>
      <c r="BE31" s="171">
        <v>8</v>
      </c>
      <c r="BF31" s="172">
        <f t="shared" si="7"/>
        <v>8</v>
      </c>
      <c r="BG31" s="183"/>
      <c r="BH31" s="184" t="s">
        <v>116</v>
      </c>
      <c r="BI31" s="185"/>
      <c r="BJ31" s="186"/>
      <c r="BK31" s="187"/>
      <c r="BL31" s="188" t="s">
        <v>113</v>
      </c>
      <c r="BM31" s="4"/>
      <c r="BN31" s="198" t="s">
        <v>162</v>
      </c>
      <c r="BO31" s="199"/>
      <c r="BP31" s="200"/>
      <c r="BQ31" s="167" t="s">
        <v>110</v>
      </c>
      <c r="BR31" s="168"/>
      <c r="BS31" s="180"/>
      <c r="BT31" s="181" t="s">
        <v>164</v>
      </c>
      <c r="BU31" s="171">
        <v>4</v>
      </c>
      <c r="BV31" s="172">
        <f t="shared" si="8"/>
        <v>4</v>
      </c>
      <c r="BW31" s="183"/>
      <c r="BX31" s="184" t="s">
        <v>111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162</v>
      </c>
      <c r="AY32" s="199"/>
      <c r="AZ32" s="200"/>
      <c r="BA32" s="167" t="s">
        <v>106</v>
      </c>
      <c r="BB32" s="168"/>
      <c r="BC32" s="180"/>
      <c r="BD32" s="181" t="s">
        <v>164</v>
      </c>
      <c r="BE32" s="171">
        <v>8</v>
      </c>
      <c r="BF32" s="172">
        <f t="shared" si="7"/>
        <v>8</v>
      </c>
      <c r="BG32" s="183"/>
      <c r="BH32" s="184" t="s">
        <v>168</v>
      </c>
      <c r="BI32" s="185"/>
      <c r="BJ32" s="186"/>
      <c r="BK32" s="187"/>
      <c r="BL32" s="188"/>
      <c r="BM32" s="4"/>
      <c r="BN32" s="198" t="s">
        <v>173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166</v>
      </c>
      <c r="BU32" s="171">
        <f>((2*WS.1)+(2*HS.1)-172)/1000</f>
        <v>5.6239999999999997</v>
      </c>
      <c r="BV32" s="172">
        <f t="shared" si="8"/>
        <v>5.6239999999999997</v>
      </c>
      <c r="BW32" s="183" t="s">
        <v>100</v>
      </c>
      <c r="BX32" s="184" t="s">
        <v>176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ref="AX22:AX60" si="10">IF(BA33&gt;"",VLOOKUP(BA33,PART_NAMA,3,FALSE),"")</f>
        <v/>
      </c>
      <c r="AY33" s="199"/>
      <c r="AZ33" s="200"/>
      <c r="BA33" s="167"/>
      <c r="BB33" s="168"/>
      <c r="BC33" s="180"/>
      <c r="BD33" s="181" t="str">
        <f t="shared" ref="BD22:BD60" si="11">IF(BA33&gt;"",VLOOKUP(BA33&amp;$M$10,PART_MASTER,3,FALSE),"")</f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 t="str">
        <f t="shared" ref="BN22:BN60" si="12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3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10"/>
        <v/>
      </c>
      <c r="AY34" s="199"/>
      <c r="AZ34" s="200"/>
      <c r="BA34" s="167"/>
      <c r="BB34" s="168"/>
      <c r="BC34" s="180"/>
      <c r="BD34" s="181" t="str">
        <f t="shared" si="11"/>
        <v/>
      </c>
      <c r="BE34" s="171"/>
      <c r="BF34" s="172" t="str">
        <f t="shared" si="7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12"/>
        <v/>
      </c>
      <c r="BO34" s="199"/>
      <c r="BP34" s="200"/>
      <c r="BQ34" s="167"/>
      <c r="BR34" s="168"/>
      <c r="BS34" s="180"/>
      <c r="BT34" s="181" t="str">
        <f t="shared" si="13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204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212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118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119</v>
      </c>
      <c r="C43" s="240"/>
      <c r="D43" s="240"/>
      <c r="E43" s="240"/>
      <c r="F43" s="241"/>
      <c r="G43" s="242"/>
      <c r="H43" s="243"/>
      <c r="I43" s="233"/>
      <c r="J43" s="244" t="s">
        <v>120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121</v>
      </c>
      <c r="C44" s="326" t="s">
        <v>122</v>
      </c>
      <c r="D44" s="327"/>
      <c r="E44" s="328"/>
      <c r="F44" s="326" t="s">
        <v>123</v>
      </c>
      <c r="G44" s="327"/>
      <c r="H44" s="328"/>
      <c r="I44" s="252"/>
      <c r="J44" s="253" t="s">
        <v>121</v>
      </c>
      <c r="K44" s="326" t="s">
        <v>122</v>
      </c>
      <c r="L44" s="327"/>
      <c r="M44" s="327"/>
      <c r="N44" s="328"/>
      <c r="O44" s="253" t="s">
        <v>124</v>
      </c>
      <c r="P44" s="254" t="s">
        <v>121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125</v>
      </c>
      <c r="D45" s="257"/>
      <c r="E45" s="257"/>
      <c r="F45" s="258"/>
      <c r="G45" s="259"/>
      <c r="H45" s="260"/>
      <c r="I45" s="261"/>
      <c r="J45" s="262">
        <v>1</v>
      </c>
      <c r="K45" s="263" t="s">
        <v>126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127</v>
      </c>
      <c r="D46" s="259"/>
      <c r="E46" s="259"/>
      <c r="F46" s="263"/>
      <c r="G46" s="259"/>
      <c r="H46" s="260"/>
      <c r="I46" s="261"/>
      <c r="J46" s="262">
        <v>2</v>
      </c>
      <c r="K46" s="263" t="s">
        <v>128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10"/>
        <v/>
      </c>
      <c r="AY46" s="199"/>
      <c r="AZ46" s="200"/>
      <c r="BA46" s="167"/>
      <c r="BB46" s="168"/>
      <c r="BC46" s="180"/>
      <c r="BD46" s="267" t="str">
        <f t="shared" si="11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12"/>
        <v/>
      </c>
      <c r="BO46" s="199"/>
      <c r="BP46" s="200"/>
      <c r="BQ46" s="167"/>
      <c r="BR46" s="168"/>
      <c r="BS46" s="180"/>
      <c r="BT46" s="267" t="str">
        <f t="shared" si="13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129</v>
      </c>
      <c r="D47" s="259"/>
      <c r="E47" s="259"/>
      <c r="F47" s="263"/>
      <c r="G47" s="259"/>
      <c r="H47" s="260"/>
      <c r="I47" s="268"/>
      <c r="J47" s="262">
        <v>3</v>
      </c>
      <c r="K47" s="263" t="s">
        <v>130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10"/>
        <v/>
      </c>
      <c r="AY47" s="199"/>
      <c r="AZ47" s="200"/>
      <c r="BA47" s="167"/>
      <c r="BB47" s="168"/>
      <c r="BC47" s="180"/>
      <c r="BD47" s="267" t="str">
        <f t="shared" si="11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12"/>
        <v/>
      </c>
      <c r="BO47" s="199"/>
      <c r="BP47" s="200"/>
      <c r="BQ47" s="167"/>
      <c r="BR47" s="168"/>
      <c r="BS47" s="180"/>
      <c r="BT47" s="267" t="str">
        <f t="shared" si="13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131</v>
      </c>
      <c r="D48" s="259"/>
      <c r="E48" s="259"/>
      <c r="F48" s="263"/>
      <c r="G48" s="259"/>
      <c r="H48" s="260"/>
      <c r="I48" s="268"/>
      <c r="J48" s="262">
        <v>4</v>
      </c>
      <c r="K48" s="263" t="s">
        <v>132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133</v>
      </c>
      <c r="AD48" s="273"/>
      <c r="AE48" s="274" t="s">
        <v>134</v>
      </c>
      <c r="AF48" s="275">
        <f>SUM(AF22:AF47)</f>
        <v>3.3355559999999995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133</v>
      </c>
      <c r="AT48" s="273"/>
      <c r="AU48" s="274" t="s">
        <v>134</v>
      </c>
      <c r="AV48" s="275">
        <f>SUM(AV22:AV47)</f>
        <v>3.2776319999999992</v>
      </c>
      <c r="AW48" s="4"/>
      <c r="AX48" s="198" t="str">
        <f t="shared" si="10"/>
        <v/>
      </c>
      <c r="AY48" s="199"/>
      <c r="AZ48" s="200"/>
      <c r="BA48" s="167"/>
      <c r="BB48" s="168"/>
      <c r="BC48" s="180"/>
      <c r="BD48" s="181" t="str">
        <f t="shared" si="11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2"/>
        <v/>
      </c>
      <c r="BO48" s="199"/>
      <c r="BP48" s="200"/>
      <c r="BQ48" s="167"/>
      <c r="BR48" s="168"/>
      <c r="BS48" s="180"/>
      <c r="BT48" s="181" t="str">
        <f t="shared" si="13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135</v>
      </c>
      <c r="D49" s="259"/>
      <c r="E49" s="259"/>
      <c r="F49" s="263"/>
      <c r="G49" s="259"/>
      <c r="H49" s="260"/>
      <c r="I49" s="268"/>
      <c r="J49" s="262">
        <v>5</v>
      </c>
      <c r="K49" s="263" t="s">
        <v>136</v>
      </c>
      <c r="L49" s="259"/>
      <c r="M49" s="259"/>
      <c r="N49" s="264"/>
      <c r="O49" s="265"/>
      <c r="P49" s="266"/>
      <c r="Q49" s="4"/>
      <c r="R49" s="276" t="s">
        <v>137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138</v>
      </c>
      <c r="AE49" s="280" t="s">
        <v>139</v>
      </c>
      <c r="AF49" s="281">
        <f>AF48*0.986</f>
        <v>3.2888582159999995</v>
      </c>
      <c r="AG49" s="4"/>
      <c r="AH49" s="276" t="s">
        <v>137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138</v>
      </c>
      <c r="AU49" s="280" t="s">
        <v>139</v>
      </c>
      <c r="AV49" s="281">
        <f>AV48*0.986</f>
        <v>3.2317451519999993</v>
      </c>
      <c r="AW49" s="4"/>
      <c r="AX49" s="198" t="str">
        <f t="shared" si="10"/>
        <v/>
      </c>
      <c r="AY49" s="199"/>
      <c r="AZ49" s="200"/>
      <c r="BA49" s="167"/>
      <c r="BB49" s="168"/>
      <c r="BC49" s="180"/>
      <c r="BD49" s="181" t="str">
        <f t="shared" si="11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2"/>
        <v/>
      </c>
      <c r="BO49" s="199"/>
      <c r="BP49" s="200"/>
      <c r="BQ49" s="167"/>
      <c r="BR49" s="168"/>
      <c r="BS49" s="180"/>
      <c r="BT49" s="181" t="str">
        <f t="shared" si="13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140</v>
      </c>
      <c r="D50" s="259"/>
      <c r="E50" s="259"/>
      <c r="F50" s="263"/>
      <c r="G50" s="259"/>
      <c r="H50" s="260"/>
      <c r="I50" s="268"/>
      <c r="J50" s="262">
        <v>6</v>
      </c>
      <c r="K50" s="263" t="s">
        <v>141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142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142</v>
      </c>
      <c r="AV50" s="281">
        <f>AV48*0.974*0.986</f>
        <v>3.1477197780479993</v>
      </c>
      <c r="AW50" s="4"/>
      <c r="AX50" s="198" t="str">
        <f t="shared" si="10"/>
        <v/>
      </c>
      <c r="AY50" s="199"/>
      <c r="AZ50" s="200"/>
      <c r="BA50" s="167"/>
      <c r="BB50" s="168"/>
      <c r="BC50" s="180"/>
      <c r="BD50" s="181" t="str">
        <f t="shared" si="11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2"/>
        <v/>
      </c>
      <c r="BO50" s="199"/>
      <c r="BP50" s="200"/>
      <c r="BQ50" s="167"/>
      <c r="BR50" s="168"/>
      <c r="BS50" s="180"/>
      <c r="BT50" s="181" t="str">
        <f t="shared" si="13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143</v>
      </c>
      <c r="D51" s="259"/>
      <c r="E51" s="259"/>
      <c r="F51" s="263"/>
      <c r="G51" s="259"/>
      <c r="H51" s="260"/>
      <c r="I51" s="268"/>
      <c r="J51" s="262">
        <v>7</v>
      </c>
      <c r="K51" s="263" t="s">
        <v>144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0"/>
        <v/>
      </c>
      <c r="AY51" s="199"/>
      <c r="AZ51" s="200"/>
      <c r="BA51" s="167"/>
      <c r="BB51" s="168"/>
      <c r="BC51" s="180"/>
      <c r="BD51" s="181" t="str">
        <f t="shared" si="11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2"/>
        <v/>
      </c>
      <c r="BO51" s="199"/>
      <c r="BP51" s="200"/>
      <c r="BQ51" s="167"/>
      <c r="BR51" s="168"/>
      <c r="BS51" s="180"/>
      <c r="BT51" s="181" t="str">
        <f t="shared" si="13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145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146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0"/>
        <v/>
      </c>
      <c r="AY52" s="199"/>
      <c r="AZ52" s="200"/>
      <c r="BA52" s="288"/>
      <c r="BB52" s="168"/>
      <c r="BC52" s="180"/>
      <c r="BD52" s="181" t="str">
        <f t="shared" si="11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2"/>
        <v/>
      </c>
      <c r="BO52" s="199"/>
      <c r="BP52" s="200"/>
      <c r="BQ52" s="288"/>
      <c r="BR52" s="168"/>
      <c r="BS52" s="180"/>
      <c r="BT52" s="181" t="str">
        <f t="shared" si="13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147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0"/>
        <v/>
      </c>
      <c r="AY53" s="199"/>
      <c r="AZ53" s="200"/>
      <c r="BA53" s="167"/>
      <c r="BB53" s="168"/>
      <c r="BC53" s="180"/>
      <c r="BD53" s="181" t="str">
        <f t="shared" si="11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2"/>
        <v/>
      </c>
      <c r="BO53" s="199"/>
      <c r="BP53" s="200"/>
      <c r="BQ53" s="167"/>
      <c r="BR53" s="168"/>
      <c r="BS53" s="180"/>
      <c r="BT53" s="181" t="str">
        <f t="shared" si="13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148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0"/>
        <v/>
      </c>
      <c r="AY54" s="199"/>
      <c r="AZ54" s="200"/>
      <c r="BA54" s="288"/>
      <c r="BB54" s="168"/>
      <c r="BC54" s="180"/>
      <c r="BD54" s="181" t="str">
        <f t="shared" si="11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2"/>
        <v/>
      </c>
      <c r="BO54" s="199"/>
      <c r="BP54" s="200"/>
      <c r="BQ54" s="288"/>
      <c r="BR54" s="168"/>
      <c r="BS54" s="180"/>
      <c r="BT54" s="181" t="str">
        <f t="shared" si="13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149</v>
      </c>
      <c r="C55" s="268"/>
      <c r="D55" s="268"/>
      <c r="E55" s="268"/>
      <c r="F55" s="268"/>
      <c r="G55" s="268"/>
      <c r="H55" s="268"/>
      <c r="I55" s="268"/>
      <c r="J55" s="301" t="s">
        <v>150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0"/>
        <v/>
      </c>
      <c r="AY55" s="199"/>
      <c r="AZ55" s="200"/>
      <c r="BA55" s="167"/>
      <c r="BB55" s="168"/>
      <c r="BC55" s="180"/>
      <c r="BD55" s="181" t="str">
        <f t="shared" si="11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2"/>
        <v/>
      </c>
      <c r="BO55" s="199"/>
      <c r="BP55" s="200"/>
      <c r="BQ55" s="167"/>
      <c r="BR55" s="168"/>
      <c r="BS55" s="180"/>
      <c r="BT55" s="181" t="str">
        <f t="shared" si="13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151</v>
      </c>
      <c r="K56" s="306"/>
      <c r="L56" s="306"/>
      <c r="M56" s="306"/>
      <c r="N56" s="307"/>
      <c r="O56" s="308" t="s">
        <v>152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0"/>
        <v/>
      </c>
      <c r="AY56" s="199"/>
      <c r="AZ56" s="200"/>
      <c r="BA56" s="167"/>
      <c r="BB56" s="168"/>
      <c r="BC56" s="180"/>
      <c r="BD56" s="181" t="str">
        <f t="shared" si="11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2"/>
        <v/>
      </c>
      <c r="BO56" s="199"/>
      <c r="BP56" s="200"/>
      <c r="BQ56" s="167"/>
      <c r="BR56" s="168"/>
      <c r="BS56" s="180"/>
      <c r="BT56" s="181" t="str">
        <f t="shared" si="13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0"/>
        <v/>
      </c>
      <c r="AY57" s="199"/>
      <c r="AZ57" s="200"/>
      <c r="BA57" s="167"/>
      <c r="BB57" s="168"/>
      <c r="BC57" s="180"/>
      <c r="BD57" s="181" t="str">
        <f t="shared" si="11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2"/>
        <v/>
      </c>
      <c r="BO57" s="199"/>
      <c r="BP57" s="200"/>
      <c r="BQ57" s="167"/>
      <c r="BR57" s="168"/>
      <c r="BS57" s="180"/>
      <c r="BT57" s="181" t="str">
        <f t="shared" si="13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0"/>
        <v/>
      </c>
      <c r="AY58" s="199"/>
      <c r="AZ58" s="200"/>
      <c r="BA58" s="288"/>
      <c r="BB58" s="168"/>
      <c r="BC58" s="180"/>
      <c r="BD58" s="181" t="str">
        <f t="shared" si="11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2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0"/>
        <v/>
      </c>
      <c r="AY59" s="199"/>
      <c r="AZ59" s="200"/>
      <c r="BA59" s="167"/>
      <c r="BB59" s="168"/>
      <c r="BC59" s="180"/>
      <c r="BD59" s="181" t="str">
        <f t="shared" si="11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2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153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0"/>
        <v/>
      </c>
      <c r="AY60" s="199"/>
      <c r="AZ60" s="200"/>
      <c r="BA60" s="167"/>
      <c r="BB60" s="168"/>
      <c r="BC60" s="180"/>
      <c r="BD60" s="181" t="str">
        <f t="shared" si="11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2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154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154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154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154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154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</vt:lpstr>
      <vt:lpstr>'TH-KD'!A.</vt:lpstr>
      <vt:lpstr>'TH-KD'!C.</vt:lpstr>
      <vt:lpstr>'TH-KD'!F.</vt:lpstr>
      <vt:lpstr>'TH-KD'!GCS</vt:lpstr>
      <vt:lpstr>'TH-KD'!GTH</vt:lpstr>
      <vt:lpstr>'TH-KD'!H</vt:lpstr>
      <vt:lpstr>'TH-KD'!h.1</vt:lpstr>
      <vt:lpstr>'TH-KD'!h.10</vt:lpstr>
      <vt:lpstr>'TH-KD'!h.2</vt:lpstr>
      <vt:lpstr>'TH-KD'!h.3</vt:lpstr>
      <vt:lpstr>'TH-KD'!h.4</vt:lpstr>
      <vt:lpstr>'TH-KD'!h.5</vt:lpstr>
      <vt:lpstr>'TH-KD'!h.6</vt:lpstr>
      <vt:lpstr>'TH-KD'!h.7</vt:lpstr>
      <vt:lpstr>'TH-KD'!h.8</vt:lpstr>
      <vt:lpstr>'TH-KD'!h.9</vt:lpstr>
      <vt:lpstr>'TH-KD'!HS</vt:lpstr>
      <vt:lpstr>'TH-KD'!HS.1</vt:lpstr>
      <vt:lpstr>'TH-KD'!HS.2</vt:lpstr>
      <vt:lpstr>'TH-KD'!HS.3</vt:lpstr>
      <vt:lpstr>'TH-KD'!HS.4</vt:lpstr>
      <vt:lpstr>'TH-KD'!HS.5</vt:lpstr>
      <vt:lpstr>'TH-KD'!Print_Area</vt:lpstr>
      <vt:lpstr>'TH-KD'!Q</vt:lpstr>
      <vt:lpstr>'TH-KD'!R.</vt:lpstr>
      <vt:lpstr>'TH-KD'!W</vt:lpstr>
      <vt:lpstr>'TH-KD'!w.1</vt:lpstr>
      <vt:lpstr>'TH-KD'!w.10</vt:lpstr>
      <vt:lpstr>'TH-KD'!w.2</vt:lpstr>
      <vt:lpstr>'TH-KD'!w.3</vt:lpstr>
      <vt:lpstr>'TH-KD'!w.4</vt:lpstr>
      <vt:lpstr>'TH-KD'!w.5</vt:lpstr>
      <vt:lpstr>'TH-KD'!w.6</vt:lpstr>
      <vt:lpstr>'TH-KD'!w.7</vt:lpstr>
      <vt:lpstr>'TH-KD'!w.8</vt:lpstr>
      <vt:lpstr>'TH-KD'!w.9</vt:lpstr>
      <vt:lpstr>'TH-KD'!WS</vt:lpstr>
      <vt:lpstr>'TH-KD'!WS.1</vt:lpstr>
      <vt:lpstr>'TH-KD'!WS.2</vt:lpstr>
      <vt:lpstr>'TH-KD'!WS.3</vt:lpstr>
      <vt:lpstr>'TH-KD'!WS.4</vt:lpstr>
      <vt:lpstr>'TH-KD'!WS.5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2024-07-30T01:23:37Z</dcterms:created>
  <dcterms:modified xsi:type="dcterms:W3CDTF">2024-08-14T01:36:57Z</dcterms:modified>
</cp:coreProperties>
</file>