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6149E0E-92BB-4CAC-B9DB-2EE30232D172}" xr6:coauthVersionLast="47" xr6:coauthVersionMax="47" xr10:uidLastSave="{00000000-0000-0000-0000-000000000000}"/>
  <bookViews>
    <workbookView xWindow="-108" yWindow="-108" windowWidth="23256" windowHeight="12456" xr2:uid="{0D35F802-37EC-46FC-AA10-13C5B1398DE5}"/>
  </bookViews>
  <sheets>
    <sheet name="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'CAL-KD'!$P$18</definedName>
    <definedName name="BD">"BD"</definedName>
    <definedName name="C." localSheetId="0">'CAL-KD'!$P$17</definedName>
    <definedName name="F." localSheetId="0">'CAL-KD'!$P$16</definedName>
    <definedName name="GCS" localSheetId="0">'CAL-KD'!$O$12</definedName>
    <definedName name="GTH" localSheetId="0">'CAL-KD'!$O$11</definedName>
    <definedName name="H" localSheetId="0">'CAL-KD'!$E$12</definedName>
    <definedName name="h.1" localSheetId="0">'CAL-KD'!$C$14</definedName>
    <definedName name="h.10" localSheetId="0">'CAL-KD'!$E$18</definedName>
    <definedName name="h.2" localSheetId="0">'CAL-KD'!$C$15</definedName>
    <definedName name="h.3" localSheetId="0">'CAL-KD'!$C$16</definedName>
    <definedName name="h.4" localSheetId="0">'CAL-KD'!$C$17</definedName>
    <definedName name="h.5" localSheetId="0">'CAL-KD'!$C$18</definedName>
    <definedName name="h.6" localSheetId="0">'CAL-KD'!$E$14</definedName>
    <definedName name="h.7" localSheetId="0">'CAL-KD'!$E$15</definedName>
    <definedName name="h.8" localSheetId="0">'CAL-KD'!$E$16</definedName>
    <definedName name="h.9" localSheetId="0">'CAL-KD'!$E$17</definedName>
    <definedName name="HS" localSheetId="0">'CAL-KD'!$H$12</definedName>
    <definedName name="HS.1" localSheetId="0">'CAL-KD'!$L$14</definedName>
    <definedName name="HS.2" localSheetId="0">'CAL-KD'!$L$15</definedName>
    <definedName name="HS.3" localSheetId="0">'CAL-KD'!$L$16</definedName>
    <definedName name="HS.4" localSheetId="0">'CAL-KD'!$L$17</definedName>
    <definedName name="HS.5" localSheetId="0">'CAL-KD'!$L$18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'CAL-KD'!$1:$61</definedName>
    <definedName name="Q" localSheetId="0">'CAL-KD'!$I$11</definedName>
    <definedName name="R." localSheetId="0">'CAL-KD'!$C$62</definedName>
    <definedName name="st" hidden="1">[6]Gra_Ord_In_2000!$BA$12:$BA$1655</definedName>
    <definedName name="W" localSheetId="0">'CAL-KD'!$E$11</definedName>
    <definedName name="w.1" localSheetId="0">'CAL-KD'!$H$14</definedName>
    <definedName name="w.10" localSheetId="0">'CAL-KD'!$J$18</definedName>
    <definedName name="w.2" localSheetId="0">'CAL-KD'!$H$15</definedName>
    <definedName name="w.3" localSheetId="0">'CAL-KD'!$H$16</definedName>
    <definedName name="w.4" localSheetId="0">'CAL-KD'!$H$17</definedName>
    <definedName name="w.5" localSheetId="0">'CAL-KD'!$H$18</definedName>
    <definedName name="w.6" localSheetId="0">'CAL-KD'!$J$14</definedName>
    <definedName name="w.7" localSheetId="0">'CAL-KD'!$J$15</definedName>
    <definedName name="w.8" localSheetId="0">'CAL-KD'!$J$16</definedName>
    <definedName name="w.9" localSheetId="0">'CAL-KD'!$J$17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'CAL-KD'!$L$12</definedName>
    <definedName name="WS.1" localSheetId="0">'CAL-KD'!$N$14</definedName>
    <definedName name="WS.2" localSheetId="0">'CAL-KD'!$N$15</definedName>
    <definedName name="WS.3" localSheetId="0">'CAL-KD'!$N$16</definedName>
    <definedName name="WS.4" localSheetId="0">'CAL-KD'!$N$17</definedName>
    <definedName name="WS.5" localSheetId="0">'CAL-KD'!$N$18</definedName>
    <definedName name="Z_8BD11290_77B3_4D27_9040_BB9D2A7264B2_.wvu.PrintArea" localSheetId="0" hidden="1">'CAL-KD'!$1:$61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29" i="1"/>
  <c r="BV29" i="1" s="1"/>
  <c r="BU27" i="1"/>
  <c r="BV27" i="1" s="1"/>
  <c r="BU26" i="1"/>
  <c r="BU23" i="1"/>
  <c r="BV23" i="1"/>
  <c r="BE33" i="1"/>
  <c r="BF33" i="1" s="1"/>
  <c r="BE32" i="1"/>
  <c r="BE30" i="1"/>
  <c r="BF30" i="1" s="1"/>
  <c r="BE29" i="1"/>
  <c r="BF29" i="1" s="1"/>
  <c r="BE26" i="1"/>
  <c r="BE25" i="1"/>
  <c r="BQ32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F26" i="1"/>
  <c r="AU26" i="1"/>
  <c r="AV26" i="1" s="1"/>
  <c r="AP26" i="1"/>
  <c r="AN26" i="1"/>
  <c r="AL26" i="1"/>
  <c r="AF26" i="1"/>
  <c r="AE26" i="1"/>
  <c r="Z26" i="1"/>
  <c r="V26" i="1"/>
  <c r="BF25" i="1"/>
  <c r="AU25" i="1"/>
  <c r="AP25" i="1"/>
  <c r="AL25" i="1"/>
  <c r="AE25" i="1"/>
  <c r="Z25" i="1"/>
  <c r="X25" i="1"/>
  <c r="V25" i="1"/>
  <c r="BV24" i="1"/>
  <c r="BF24" i="1"/>
  <c r="AU24" i="1"/>
  <c r="AS24" i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AF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H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AV23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J11" i="1" s="1"/>
  <c r="CA10" i="1"/>
  <c r="BQ10" i="1"/>
  <c r="BK10" i="1"/>
  <c r="BA10" i="1"/>
  <c r="AU10" i="1"/>
  <c r="AE10" i="1"/>
  <c r="M10" i="1"/>
  <c r="K10" i="1"/>
  <c r="BW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F25" i="1" l="1"/>
  <c r="AF48" i="1" s="1"/>
  <c r="AU4" i="1"/>
  <c r="CA4" i="1"/>
  <c r="AE4" i="1"/>
  <c r="BA3" i="1"/>
  <c r="AD12" i="1"/>
  <c r="AT14" i="1"/>
  <c r="AS23" i="1"/>
  <c r="AN24" i="1"/>
  <c r="AV24" i="1" s="1"/>
  <c r="BV30" i="1"/>
  <c r="AQ10" i="1"/>
  <c r="CB17" i="1"/>
  <c r="AN25" i="1"/>
  <c r="AV25" i="1" s="1"/>
  <c r="BV31" i="1"/>
  <c r="U3" i="1"/>
  <c r="AV17" i="1"/>
  <c r="BV25" i="1"/>
  <c r="AN27" i="1"/>
  <c r="AV27" i="1" s="1"/>
  <c r="BV32" i="1"/>
  <c r="AK3" i="1"/>
  <c r="BG10" i="1"/>
  <c r="BZ11" i="1"/>
  <c r="BX14" i="1"/>
  <c r="AN22" i="1"/>
  <c r="AV22" i="1" s="1"/>
  <c r="BV26" i="1"/>
  <c r="BJ14" i="1"/>
  <c r="AS22" i="1"/>
  <c r="AA10" i="1"/>
  <c r="AR14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C9ED97F-2BC1-405D-9347-4444C43BF07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16B0CCF-88C2-4AB8-AC13-DD529C1AD17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779F86C-2C4C-43CA-9FB6-516D7B70013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<sst xmlns="http://schemas.openxmlformats.org/spreadsheetml/2006/main" count="506" uniqueCount="177">
  <si>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</si>
  <si>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</si>
  <si>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</si>
  <si>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</si>
  <si>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</si>
  <si>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</si>
  <si>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</si>
  <si>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</si>
  <si>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</si>
  <si>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</si>
  <si>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</si>
  <si>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</si>
  <si>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</si>
  <si>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</si>
  <si>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</si>
  <si>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NC</t>
  </si>
  <si>
    <t>Delivery Date</t>
  </si>
  <si>
    <t>Elevation Code</t>
  </si>
  <si>
    <t>52CL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</si>
  <si>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</si>
  <si>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</si>
  <si>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</si>
  <si>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U9E-51018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</si>
  <si>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</si>
  <si>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</si>
  <si>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</si>
  <si>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</si>
  <si>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</si>
  <si>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</si>
  <si>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</si>
  <si>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</si>
  <si>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</si>
  <si>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</si>
  <si>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</si>
  <si>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</si>
  <si>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</si>
  <si>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</si>
  <si>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</si>
  <si>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</si>
  <si>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</si>
  <si>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</si>
  <si>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</si>
  <si>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</si>
  <si>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</si>
  <si>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</si>
  <si>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</si>
  <si>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</si>
  <si>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</si>
  <si>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</si>
  <si>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</si>
  <si>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</si>
  <si>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</si>
  <si>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</si>
  <si>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</si>
  <si>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</si>
  <si>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</si>
  <si>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</si>
  <si>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</si>
  <si>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</si>
  <si>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</si>
  <si>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</si>
  <si>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</si>
  <si>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</si>
  <si>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</si>
  <si>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</si>
  <si>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</si>
  <si>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</si>
  <si>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</si>
  <si>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</si>
  <si>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</si>
  <si>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</si>
  <si>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</si>
  <si>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</si>
  <si>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</si>
  <si>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</si>
  <si>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</si>
  <si>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</si>
  <si>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</si>
  <si>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</si>
  <si>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</si>
  <si>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</si>
  <si>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</si>
  <si>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</si>
  <si>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</si>
  <si>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</si>
  <si>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</si>
  <si>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</si>
  <si>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9K-87103</t>
  </si>
  <si>
    <t>BOTTOM RAIL</t>
  </si>
  <si>
    <t>9K-30239</t>
  </si>
  <si>
    <t>FOR JAMB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</si>
  <si>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</si>
  <si>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</si>
  <si>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</si>
  <si>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</si>
  <si>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</si>
  <si>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</si>
  <si>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</si>
  <si>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</si>
  <si>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</si>
  <si>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</si>
  <si>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</si>
  <si>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</si>
  <si>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GLASS BEAD</t>
  </si>
  <si>
    <t>9K-86115</t>
  </si>
  <si>
    <t>2K-29158</t>
  </si>
  <si>
    <t>2K-29161</t>
  </si>
  <si>
    <t>MS-4012</t>
  </si>
  <si>
    <t>FOR HANDLE</t>
  </si>
  <si>
    <t>EM-4008D8-SA</t>
  </si>
  <si>
    <t>EF-4008D7-SA</t>
  </si>
  <si>
    <t>S</t>
  </si>
  <si>
    <t>BM-4025G</t>
  </si>
  <si>
    <t>FOR JOINT FRAME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</si>
  <si>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</si>
  <si>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</si>
  <si>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</si>
  <si>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</si>
  <si>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</si>
  <si>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</si>
  <si>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</si>
  <si>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</si>
  <si>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</si>
  <si>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</si>
  <si>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</si>
  <si>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</si>
  <si>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</si>
  <si>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</si>
  <si>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</si>
  <si>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</si>
  <si>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</si>
  <si>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</si>
  <si>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</si>
  <si>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</si>
  <si>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</si>
  <si>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</si>
  <si>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</si>
  <si>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</si>
  <si>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</si>
  <si>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</si>
  <si>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</si>
  <si>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</si>
  <si>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</si>
  <si>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</si>
  <si>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</si>
  <si>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</si>
  <si>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</si>
  <si>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</si>
  <si>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</si>
  <si>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</si>
  <si>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</si>
  <si>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</si>
  <si>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</si>
  <si>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</si>
  <si>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</si>
  <si>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</si>
  <si>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</si>
  <si>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PULLING BLOCK</t>
  </si>
  <si>
    <t>CAMLATCH RECEIVER</t>
  </si>
  <si>
    <t>SEALER PAD</t>
  </si>
  <si>
    <t>AT MATERIAL</t>
  </si>
  <si>
    <t>LABEL</t>
  </si>
  <si>
    <t>2K-30630</t>
  </si>
  <si>
    <t>9K-30241</t>
  </si>
  <si>
    <t>EM-4008</t>
  </si>
  <si>
    <t>YS</t>
  </si>
  <si>
    <t>YW</t>
  </si>
  <si>
    <t>YK</t>
  </si>
  <si>
    <t>FOR JAMB (R), FOR JAMB (L), FOR HEAD</t>
  </si>
  <si>
    <t>FOR FRICTION STAY</t>
  </si>
  <si>
    <t>FOR PULLING BLOCK</t>
  </si>
  <si>
    <t>HANDLE</t>
  </si>
  <si>
    <t>SETTING BLOCK</t>
  </si>
  <si>
    <t>GASKET</t>
  </si>
  <si>
    <t>WEATHER STRIP</t>
  </si>
  <si>
    <t>FOR OUTSIDE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</si>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</sst>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9C628D07-EA2C-4F5B-AE9B-8DF30ED90EFF}"/>
    <cellStyle name="Normal" xfId="0" builtinId="0"/>
    <cellStyle name="Normal 2" xfId="1" xr:uid="{2106884A-BF01-4C61-B733-6F559A5A774F}"/>
    <cellStyle name="Normal 5" xfId="3" xr:uid="{FE098F85-297D-438C-9C90-D73E9CFEE88A}"/>
    <cellStyle name="Normal_COBA 2" xfId="4" xr:uid="{8FE65FCF-78CD-44E8-B013-F11BA56CA3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2E32A1-6C8F-489E-B5CC-D8D57560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AD26C68-BF32-4B46-9F6E-F7A4CD32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EE598A3-F0D2-45A8-932B-E4A5AFB57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D0A36C81-857E-4C81-AF2D-CAC57D162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621DEE9-0F96-4064-8890-4224A3B1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F350187-978B-4999-8021-FC3F2D07C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6704E13-6E97-4EB7-826F-091246B53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276810</xdr:colOff>
      <xdr:row>37</xdr:row>
      <xdr:rowOff>95250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3FB829A-09B3-4674-B6B2-31C161DE88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94" r="21483"/>
        <a:stretch/>
      </xdr:blipFill>
      <xdr:spPr bwMode="auto">
        <a:xfrm>
          <a:off x="2720340" y="4107180"/>
          <a:ext cx="330195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0E9A-582D-4480-8B89-EF87F03CD63F}">
  <sheetPr>
    <tabColor indexed="14"/>
    <pageSetUpPr fitToPage="1"/>
  </sheetPr>
  <dimension ref="B1:DP65"/>
  <sheetViews>
    <sheetView showGridLines="0" tabSelected="1" topLeftCell="F1" zoomScale="70" zoomScaleNormal="70" zoomScaleSheetLayoutView="70" workbookViewId="0">
      <selection activeCell="T27" sqref="T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45518.366747685184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45518.366747685184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45518.366747685184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45518.366747685184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45518.366747685184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U9E-51018</v>
      </c>
      <c r="AF9" s="60"/>
      <c r="AG9" s="3"/>
      <c r="AH9" s="53" t="s">
        <v>20</v>
      </c>
      <c r="AI9" s="36"/>
      <c r="AJ9" s="37"/>
      <c r="AK9" s="54" t="str">
        <f>IF($E$9&gt;0,$E$9,"")</f>
        <v>52CL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U9E-51018</v>
      </c>
      <c r="AV9" s="60"/>
      <c r="AW9" s="3"/>
      <c r="AX9" s="53" t="s">
        <v>20</v>
      </c>
      <c r="AY9" s="36"/>
      <c r="AZ9" s="37"/>
      <c r="BA9" s="54" t="str">
        <f>IF(E9&gt;0,E9,"")</f>
        <v>52CL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U9E-51018</v>
      </c>
      <c r="BL9" s="60"/>
      <c r="BM9" s="3"/>
      <c r="BN9" s="53" t="s">
        <v>20</v>
      </c>
      <c r="BO9" s="36"/>
      <c r="BP9" s="37"/>
      <c r="BQ9" s="54" t="str">
        <f>IF(U9&gt;0,U9,"")</f>
        <v>52CL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U9E-51018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52CL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153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165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171</v>
      </c>
      <c r="BO22" s="199"/>
      <c r="BP22" s="200"/>
      <c r="BQ22" s="204" t="s">
        <v>85</v>
      </c>
      <c r="BR22" s="168"/>
      <c r="BS22" s="180"/>
      <c r="BT22" s="181" t="s">
        <v>166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154</v>
      </c>
      <c r="AY23" s="199"/>
      <c r="AZ23" s="200"/>
      <c r="BA23" s="167" t="s">
        <v>112</v>
      </c>
      <c r="BB23" s="168"/>
      <c r="BC23" s="180"/>
      <c r="BD23" s="181" t="s">
        <v>165</v>
      </c>
      <c r="BE23" s="171">
        <v>8</v>
      </c>
      <c r="BF23" s="172">
        <f t="shared" si="7"/>
        <v>8</v>
      </c>
      <c r="BG23" s="183"/>
      <c r="BH23" s="184" t="s">
        <v>113</v>
      </c>
      <c r="BI23" s="185"/>
      <c r="BJ23" s="186"/>
      <c r="BK23" s="205"/>
      <c r="BL23" s="188" t="s">
        <v>111</v>
      </c>
      <c r="BM23" s="4"/>
      <c r="BN23" s="198" t="s">
        <v>157</v>
      </c>
      <c r="BO23" s="199"/>
      <c r="BP23" s="200"/>
      <c r="BQ23" s="167" t="s">
        <v>162</v>
      </c>
      <c r="BR23" s="168"/>
      <c r="BS23" s="180"/>
      <c r="BT23" s="181" t="s">
        <v>167</v>
      </c>
      <c r="BU23" s="171">
        <f>IF(H&gt;1000,1,0)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7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tr">
        <f>CONCATENATE("a = ",(H/2))</f>
        <v>a = 1000</v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4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975</v>
      </c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155</v>
      </c>
      <c r="AY24" s="199"/>
      <c r="AZ24" s="200"/>
      <c r="BA24" s="167" t="s">
        <v>114</v>
      </c>
      <c r="BB24" s="168"/>
      <c r="BC24" s="180"/>
      <c r="BD24" s="181" t="s">
        <v>132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111</v>
      </c>
      <c r="BM24" s="4"/>
      <c r="BN24" s="198" t="s">
        <v>172</v>
      </c>
      <c r="BO24" s="199"/>
      <c r="BP24" s="200"/>
      <c r="BQ24" s="167" t="s">
        <v>97</v>
      </c>
      <c r="BR24" s="168"/>
      <c r="BS24" s="180"/>
      <c r="BT24" s="181" t="s">
        <v>167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98</v>
      </c>
      <c r="S25" s="199"/>
      <c r="T25" s="200"/>
      <c r="U25" s="167" t="s">
        <v>93</v>
      </c>
      <c r="V25" s="168" t="str">
        <f t="shared" si="0"/>
        <v>-</v>
      </c>
      <c r="W25" s="201">
        <v>12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99</v>
      </c>
      <c r="AI25" s="199"/>
      <c r="AJ25" s="203"/>
      <c r="AK25" s="167" t="s">
        <v>95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156</v>
      </c>
      <c r="AY25" s="199"/>
      <c r="AZ25" s="200"/>
      <c r="BA25" s="167" t="s">
        <v>115</v>
      </c>
      <c r="BB25" s="168"/>
      <c r="BC25" s="180"/>
      <c r="BD25" s="181" t="s">
        <v>166</v>
      </c>
      <c r="BE25" s="171">
        <f>IF(H&lt;=820,2,IF(H&lt;=1200,3,IF(H&gt;1200,5,5)))+IF(H&lt;=800,2,IF(H&lt;=1300,3,IF(H&lt;=1800,4,IF(H&gt;1800,5,5))))+IF(W&lt;=500,2,3)</f>
        <v>13</v>
      </c>
      <c r="BF25" s="172">
        <f t="shared" si="7"/>
        <v>13</v>
      </c>
      <c r="BG25" s="183"/>
      <c r="BH25" s="184" t="s">
        <v>168</v>
      </c>
      <c r="BI25" s="185"/>
      <c r="BJ25" s="186"/>
      <c r="BK25" s="187"/>
      <c r="BL25" s="188" t="s">
        <v>111</v>
      </c>
      <c r="BM25" s="4"/>
      <c r="BN25" s="198" t="s">
        <v>172</v>
      </c>
      <c r="BO25" s="199"/>
      <c r="BP25" s="200"/>
      <c r="BQ25" s="167" t="s">
        <v>91</v>
      </c>
      <c r="BR25" s="168"/>
      <c r="BS25" s="180"/>
      <c r="BT25" s="181" t="s">
        <v>167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103</v>
      </c>
      <c r="AI26" s="199"/>
      <c r="AJ26" s="203"/>
      <c r="AK26" s="167" t="s">
        <v>104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157</v>
      </c>
      <c r="AY26" s="199"/>
      <c r="AZ26" s="200"/>
      <c r="BA26" s="167" t="s">
        <v>162</v>
      </c>
      <c r="BB26" s="168"/>
      <c r="BC26" s="180"/>
      <c r="BD26" s="181" t="s">
        <v>167</v>
      </c>
      <c r="BE26" s="171">
        <f>IF(HS.1&gt;950,1,0)</f>
        <v>1</v>
      </c>
      <c r="BF26" s="172">
        <f t="shared" si="7"/>
        <v>1</v>
      </c>
      <c r="BG26" s="183"/>
      <c r="BH26" s="184"/>
      <c r="BI26" s="185"/>
      <c r="BJ26" s="186"/>
      <c r="BK26" s="187"/>
      <c r="BL26" s="188"/>
      <c r="BM26" s="4"/>
      <c r="BN26" s="198" t="s">
        <v>173</v>
      </c>
      <c r="BO26" s="199"/>
      <c r="BP26" s="200"/>
      <c r="BQ26" s="167" t="s">
        <v>102</v>
      </c>
      <c r="BR26" s="168"/>
      <c r="BS26" s="180"/>
      <c r="BT26" s="181" t="s">
        <v>167</v>
      </c>
      <c r="BU26" s="171">
        <f>(((WS.1-66)*2)+((HS.1-84)*2))/1000</f>
        <v>5.4960000000000004</v>
      </c>
      <c r="BV26" s="172">
        <f t="shared" si="8"/>
        <v>5.4960000000000004</v>
      </c>
      <c r="BW26" s="183" t="s">
        <v>101</v>
      </c>
      <c r="BX26" s="184" t="s">
        <v>175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103</v>
      </c>
      <c r="AI27" s="199"/>
      <c r="AJ27" s="203"/>
      <c r="AK27" s="167" t="s">
        <v>104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158</v>
      </c>
      <c r="AY27" s="199"/>
      <c r="AZ27" s="200"/>
      <c r="BA27" s="167" t="s">
        <v>89</v>
      </c>
      <c r="BB27" s="168"/>
      <c r="BC27" s="180"/>
      <c r="BD27" s="181" t="s">
        <v>166</v>
      </c>
      <c r="BE27" s="171">
        <v>1</v>
      </c>
      <c r="BF27" s="172">
        <f t="shared" si="7"/>
        <v>1</v>
      </c>
      <c r="BG27" s="212"/>
      <c r="BH27" s="184"/>
      <c r="BI27" s="185"/>
      <c r="BJ27" s="186"/>
      <c r="BK27" s="187"/>
      <c r="BL27" s="188"/>
      <c r="BM27" s="4"/>
      <c r="BN27" s="198" t="s">
        <v>174</v>
      </c>
      <c r="BO27" s="199"/>
      <c r="BP27" s="200"/>
      <c r="BQ27" s="167" t="s">
        <v>106</v>
      </c>
      <c r="BR27" s="168"/>
      <c r="BS27" s="180"/>
      <c r="BT27" s="181" t="s">
        <v>167</v>
      </c>
      <c r="BU27" s="171">
        <f>(HS.1*2)/1000</f>
        <v>3.9</v>
      </c>
      <c r="BV27" s="172">
        <f t="shared" si="8"/>
        <v>3.9</v>
      </c>
      <c r="BW27" s="212" t="s">
        <v>101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159</v>
      </c>
      <c r="AY28" s="199"/>
      <c r="AZ28" s="200"/>
      <c r="BA28" s="167" t="s">
        <v>96</v>
      </c>
      <c r="BB28" s="168"/>
      <c r="BC28" s="180"/>
      <c r="BD28" s="181" t="s">
        <v>167</v>
      </c>
      <c r="BE28" s="171">
        <v>2</v>
      </c>
      <c r="BF28" s="172">
        <f t="shared" si="7"/>
        <v>2</v>
      </c>
      <c r="BG28" s="183"/>
      <c r="BH28" s="184" t="s">
        <v>90</v>
      </c>
      <c r="BI28" s="185"/>
      <c r="BJ28" s="186"/>
      <c r="BK28" s="187"/>
      <c r="BL28" s="188"/>
      <c r="BM28" s="4"/>
      <c r="BN28" s="198" t="s">
        <v>154</v>
      </c>
      <c r="BO28" s="199"/>
      <c r="BP28" s="200"/>
      <c r="BQ28" s="167" t="s">
        <v>112</v>
      </c>
      <c r="BR28" s="168"/>
      <c r="BS28" s="180"/>
      <c r="BT28" s="181" t="s">
        <v>165</v>
      </c>
      <c r="BU28" s="171">
        <v>8</v>
      </c>
      <c r="BV28" s="172">
        <f t="shared" si="8"/>
        <v>8</v>
      </c>
      <c r="BW28" s="183"/>
      <c r="BX28" s="184" t="s">
        <v>113</v>
      </c>
      <c r="BY28" s="185"/>
      <c r="BZ28" s="186"/>
      <c r="CA28" s="187"/>
      <c r="CB28" s="188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160</v>
      </c>
      <c r="AY29" s="199"/>
      <c r="AZ29" s="200"/>
      <c r="BA29" s="167" t="s">
        <v>100</v>
      </c>
      <c r="BB29" s="168"/>
      <c r="BC29" s="180"/>
      <c r="BD29" s="181" t="s">
        <v>167</v>
      </c>
      <c r="BE29" s="171">
        <f>((W-41)+(H-76))*2/1000</f>
        <v>5.766</v>
      </c>
      <c r="BF29" s="172">
        <f t="shared" si="7"/>
        <v>5.766</v>
      </c>
      <c r="BG29" s="183" t="s">
        <v>101</v>
      </c>
      <c r="BH29" s="184"/>
      <c r="BI29" s="185"/>
      <c r="BJ29" s="186"/>
      <c r="BK29" s="187"/>
      <c r="BL29" s="188"/>
      <c r="BM29" s="4"/>
      <c r="BN29" s="198" t="s">
        <v>154</v>
      </c>
      <c r="BO29" s="199"/>
      <c r="BP29" s="200"/>
      <c r="BQ29" s="167" t="s">
        <v>164</v>
      </c>
      <c r="BR29" s="168"/>
      <c r="BS29" s="180"/>
      <c r="BT29" s="181" t="s">
        <v>165</v>
      </c>
      <c r="BU29" s="171">
        <f>IF(H&gt;1000,2,0)</f>
        <v>2</v>
      </c>
      <c r="BV29" s="172">
        <f t="shared" si="8"/>
        <v>2</v>
      </c>
      <c r="BW29" s="183"/>
      <c r="BX29" s="184" t="s">
        <v>170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160</v>
      </c>
      <c r="AY30" s="199"/>
      <c r="AZ30" s="200"/>
      <c r="BA30" s="167" t="s">
        <v>105</v>
      </c>
      <c r="BB30" s="168"/>
      <c r="BC30" s="180"/>
      <c r="BD30" s="181" t="s">
        <v>167</v>
      </c>
      <c r="BE30" s="171">
        <f>(W-41)/1000</f>
        <v>0.95899999999999996</v>
      </c>
      <c r="BF30" s="172">
        <f t="shared" si="7"/>
        <v>0.95899999999999996</v>
      </c>
      <c r="BG30" s="183" t="s">
        <v>101</v>
      </c>
      <c r="BH30" s="184"/>
      <c r="BI30" s="185"/>
      <c r="BJ30" s="186"/>
      <c r="BK30" s="187"/>
      <c r="BL30" s="188"/>
      <c r="BM30" s="4"/>
      <c r="BN30" s="198" t="s">
        <v>154</v>
      </c>
      <c r="BO30" s="199"/>
      <c r="BP30" s="200"/>
      <c r="BQ30" s="167" t="s">
        <v>110</v>
      </c>
      <c r="BR30" s="168"/>
      <c r="BS30" s="180"/>
      <c r="BT30" s="181" t="s">
        <v>165</v>
      </c>
      <c r="BU30" s="171">
        <v>8</v>
      </c>
      <c r="BV30" s="172">
        <f t="shared" si="8"/>
        <v>8</v>
      </c>
      <c r="BW30" s="183"/>
      <c r="BX30" s="184" t="s">
        <v>169</v>
      </c>
      <c r="BY30" s="185"/>
      <c r="BZ30" s="186"/>
      <c r="CA30" s="187"/>
      <c r="CB30" s="188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161</v>
      </c>
      <c r="AY31" s="199"/>
      <c r="AZ31" s="200"/>
      <c r="BA31" s="167" t="s">
        <v>163</v>
      </c>
      <c r="BB31" s="168"/>
      <c r="BC31" s="180"/>
      <c r="BD31" s="181" t="s">
        <v>165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154</v>
      </c>
      <c r="BO31" s="199"/>
      <c r="BP31" s="200"/>
      <c r="BQ31" s="167" t="s">
        <v>107</v>
      </c>
      <c r="BR31" s="168"/>
      <c r="BS31" s="180"/>
      <c r="BT31" s="181" t="s">
        <v>165</v>
      </c>
      <c r="BU31" s="171">
        <v>2</v>
      </c>
      <c r="BV31" s="172">
        <f t="shared" si="8"/>
        <v>2</v>
      </c>
      <c r="BW31" s="183"/>
      <c r="BX31" s="184" t="s">
        <v>108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154</v>
      </c>
      <c r="AY32" s="199"/>
      <c r="AZ32" s="200"/>
      <c r="BA32" s="167" t="s">
        <v>109</v>
      </c>
      <c r="BB32" s="168"/>
      <c r="BC32" s="180"/>
      <c r="BD32" s="181" t="s">
        <v>165</v>
      </c>
      <c r="BE32" s="171">
        <f>IF(W&gt;500,8,6)</f>
        <v>8</v>
      </c>
      <c r="BF32" s="172">
        <f t="shared" si="7"/>
        <v>8</v>
      </c>
      <c r="BG32" s="183"/>
      <c r="BH32" s="184" t="s">
        <v>169</v>
      </c>
      <c r="BI32" s="185"/>
      <c r="BJ32" s="186"/>
      <c r="BK32" s="187"/>
      <c r="BL32" s="188"/>
      <c r="BM32" s="4"/>
      <c r="BN32" s="198" t="s">
        <v>173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167</v>
      </c>
      <c r="BU32" s="171">
        <f>((2*WS.1)+(2*HS.1)-216)/1000</f>
        <v>5.58</v>
      </c>
      <c r="BV32" s="172">
        <f t="shared" si="8"/>
        <v>5.58</v>
      </c>
      <c r="BW32" s="183" t="s">
        <v>101</v>
      </c>
      <c r="BX32" s="184" t="s">
        <v>176</v>
      </c>
      <c r="BY32" s="185"/>
      <c r="BZ32" s="186"/>
      <c r="CA32" s="187"/>
      <c r="CB32" s="188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154</v>
      </c>
      <c r="AY33" s="199"/>
      <c r="AZ33" s="200"/>
      <c r="BA33" s="167" t="s">
        <v>164</v>
      </c>
      <c r="BB33" s="168"/>
      <c r="BC33" s="180"/>
      <c r="BD33" s="181" t="s">
        <v>165</v>
      </c>
      <c r="BE33" s="171">
        <f>IF(H&gt;1000,2,0)</f>
        <v>2</v>
      </c>
      <c r="BF33" s="172">
        <f t="shared" si="7"/>
        <v>2</v>
      </c>
      <c r="BG33" s="212"/>
      <c r="BH33" s="184" t="s">
        <v>170</v>
      </c>
      <c r="BI33" s="185"/>
      <c r="BJ33" s="186"/>
      <c r="BK33" s="187"/>
      <c r="BL33" s="188"/>
      <c r="BM33" s="4"/>
      <c r="BN33" s="198" t="str">
        <f t="shared" ref="BN22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ref="AX22:AX60" si="12">IF(BA34&gt;"",VLOOKUP(BA34,PART_NAMA,3,FALSE),"")</f>
        <v/>
      </c>
      <c r="AY34" s="199"/>
      <c r="AZ34" s="200"/>
      <c r="BA34" s="167"/>
      <c r="BB34" s="168"/>
      <c r="BC34" s="180"/>
      <c r="BD34" s="181" t="str">
        <f t="shared" ref="BD22:BD60" si="13">IF(BA34&gt;"",VLOOKUP(BA34&amp;$M$10,PART_MASTER,3,FALSE),"")</f>
        <v/>
      </c>
      <c r="BE34" s="171"/>
      <c r="BF34" s="172" t="str">
        <f t="shared" si="7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12"/>
        <v/>
      </c>
      <c r="AY35" s="199"/>
      <c r="AZ35" s="200"/>
      <c r="BA35" s="167"/>
      <c r="BB35" s="168"/>
      <c r="BC35" s="180"/>
      <c r="BD35" s="181" t="str">
        <f t="shared" si="13"/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204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212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117</v>
      </c>
      <c r="C43" s="240"/>
      <c r="D43" s="240"/>
      <c r="E43" s="240"/>
      <c r="F43" s="241"/>
      <c r="G43" s="242"/>
      <c r="H43" s="243"/>
      <c r="I43" s="233"/>
      <c r="J43" s="244" t="s">
        <v>118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119</v>
      </c>
      <c r="C44" s="326" t="s">
        <v>120</v>
      </c>
      <c r="D44" s="327"/>
      <c r="E44" s="328"/>
      <c r="F44" s="326" t="s">
        <v>121</v>
      </c>
      <c r="G44" s="327"/>
      <c r="H44" s="328"/>
      <c r="I44" s="252"/>
      <c r="J44" s="253" t="s">
        <v>119</v>
      </c>
      <c r="K44" s="326" t="s">
        <v>120</v>
      </c>
      <c r="L44" s="327"/>
      <c r="M44" s="327"/>
      <c r="N44" s="328"/>
      <c r="O44" s="253" t="s">
        <v>122</v>
      </c>
      <c r="P44" s="254" t="s">
        <v>119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123</v>
      </c>
      <c r="D45" s="257"/>
      <c r="E45" s="257"/>
      <c r="F45" s="258"/>
      <c r="G45" s="259"/>
      <c r="H45" s="260"/>
      <c r="I45" s="261"/>
      <c r="J45" s="262">
        <v>1</v>
      </c>
      <c r="K45" s="263" t="s">
        <v>124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125</v>
      </c>
      <c r="D46" s="259"/>
      <c r="E46" s="259"/>
      <c r="F46" s="263"/>
      <c r="G46" s="259"/>
      <c r="H46" s="260"/>
      <c r="I46" s="261"/>
      <c r="J46" s="262">
        <v>2</v>
      </c>
      <c r="K46" s="263" t="s">
        <v>126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127</v>
      </c>
      <c r="D47" s="259"/>
      <c r="E47" s="259"/>
      <c r="F47" s="263"/>
      <c r="G47" s="259"/>
      <c r="H47" s="260"/>
      <c r="I47" s="268"/>
      <c r="J47" s="262">
        <v>3</v>
      </c>
      <c r="K47" s="263" t="s">
        <v>128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129</v>
      </c>
      <c r="D48" s="259"/>
      <c r="E48" s="259"/>
      <c r="F48" s="263"/>
      <c r="G48" s="259"/>
      <c r="H48" s="260"/>
      <c r="I48" s="268"/>
      <c r="J48" s="262">
        <v>4</v>
      </c>
      <c r="K48" s="263" t="s">
        <v>130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131</v>
      </c>
      <c r="AD48" s="273"/>
      <c r="AE48" s="274" t="s">
        <v>132</v>
      </c>
      <c r="AF48" s="275">
        <f>SUM(AF22:AF47)</f>
        <v>3.3355559999999995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131</v>
      </c>
      <c r="AT48" s="273"/>
      <c r="AU48" s="274" t="s">
        <v>132</v>
      </c>
      <c r="AV48" s="275">
        <f>SUM(AV22:AV47)</f>
        <v>3.5815079999999999</v>
      </c>
      <c r="AW48" s="4"/>
      <c r="AX48" s="198" t="str">
        <f t="shared" si="12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133</v>
      </c>
      <c r="D49" s="259"/>
      <c r="E49" s="259"/>
      <c r="F49" s="263"/>
      <c r="G49" s="259"/>
      <c r="H49" s="260"/>
      <c r="I49" s="268"/>
      <c r="J49" s="262">
        <v>5</v>
      </c>
      <c r="K49" s="263" t="s">
        <v>134</v>
      </c>
      <c r="L49" s="259"/>
      <c r="M49" s="259"/>
      <c r="N49" s="264"/>
      <c r="O49" s="265"/>
      <c r="P49" s="266"/>
      <c r="Q49" s="4"/>
      <c r="R49" s="276" t="s">
        <v>135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136</v>
      </c>
      <c r="AE49" s="280" t="s">
        <v>137</v>
      </c>
      <c r="AF49" s="281">
        <f>AF48*0.986</f>
        <v>3.2888582159999995</v>
      </c>
      <c r="AG49" s="4"/>
      <c r="AH49" s="276" t="s">
        <v>135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136</v>
      </c>
      <c r="AU49" s="280" t="s">
        <v>137</v>
      </c>
      <c r="AV49" s="281">
        <f>AV48*0.986</f>
        <v>3.531366888</v>
      </c>
      <c r="AW49" s="4"/>
      <c r="AX49" s="198" t="str">
        <f t="shared" si="12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138</v>
      </c>
      <c r="D50" s="259"/>
      <c r="E50" s="259"/>
      <c r="F50" s="263"/>
      <c r="G50" s="259"/>
      <c r="H50" s="260"/>
      <c r="I50" s="268"/>
      <c r="J50" s="262">
        <v>6</v>
      </c>
      <c r="K50" s="263" t="s">
        <v>139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140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140</v>
      </c>
      <c r="AV50" s="281">
        <f>AV48*0.974*0.986</f>
        <v>3.439551348912</v>
      </c>
      <c r="AW50" s="4"/>
      <c r="AX50" s="198" t="str">
        <f t="shared" si="12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141</v>
      </c>
      <c r="D51" s="259"/>
      <c r="E51" s="259"/>
      <c r="F51" s="263"/>
      <c r="G51" s="259"/>
      <c r="H51" s="260"/>
      <c r="I51" s="268"/>
      <c r="J51" s="262">
        <v>7</v>
      </c>
      <c r="K51" s="263" t="s">
        <v>142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144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2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2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147</v>
      </c>
      <c r="C55" s="268"/>
      <c r="D55" s="268"/>
      <c r="E55" s="268"/>
      <c r="F55" s="268"/>
      <c r="G55" s="268"/>
      <c r="H55" s="268"/>
      <c r="I55" s="268"/>
      <c r="J55" s="301" t="s">
        <v>148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</vt:lpstr>
      <vt:lpstr>'CAL-KD'!A.</vt:lpstr>
      <vt:lpstr>'CAL-KD'!C.</vt:lpstr>
      <vt:lpstr>'CAL-KD'!F.</vt:lpstr>
      <vt:lpstr>'CAL-KD'!GCS</vt:lpstr>
      <vt:lpstr>'CAL-KD'!GTH</vt:lpstr>
      <vt:lpstr>'CAL-KD'!H</vt:lpstr>
      <vt:lpstr>'CAL-KD'!h.1</vt:lpstr>
      <vt:lpstr>'CAL-KD'!h.10</vt:lpstr>
      <vt:lpstr>'CAL-KD'!h.2</vt:lpstr>
      <vt:lpstr>'CAL-KD'!h.3</vt:lpstr>
      <vt:lpstr>'CAL-KD'!h.4</vt:lpstr>
      <vt:lpstr>'CAL-KD'!h.5</vt:lpstr>
      <vt:lpstr>'CAL-KD'!h.6</vt:lpstr>
      <vt:lpstr>'CAL-KD'!h.7</vt:lpstr>
      <vt:lpstr>'CAL-KD'!h.8</vt:lpstr>
      <vt:lpstr>'CAL-KD'!h.9</vt:lpstr>
      <vt:lpstr>'CAL-KD'!HS</vt:lpstr>
      <vt:lpstr>'CAL-KD'!HS.1</vt:lpstr>
      <vt:lpstr>'CAL-KD'!HS.2</vt:lpstr>
      <vt:lpstr>'CAL-KD'!HS.3</vt:lpstr>
      <vt:lpstr>'CAL-KD'!HS.4</vt:lpstr>
      <vt:lpstr>'CAL-KD'!HS.5</vt:lpstr>
      <vt:lpstr>'CAL-KD'!Print_Area</vt:lpstr>
      <vt:lpstr>'CAL-KD'!Q</vt:lpstr>
      <vt:lpstr>'CAL-KD'!R.</vt:lpstr>
      <vt:lpstr>'CAL-KD'!W</vt:lpstr>
      <vt:lpstr>'CAL-KD'!w.1</vt:lpstr>
      <vt:lpstr>'CAL-KD'!w.10</vt:lpstr>
      <vt:lpstr>'CAL-KD'!w.2</vt:lpstr>
      <vt:lpstr>'CAL-KD'!w.3</vt:lpstr>
      <vt:lpstr>'CAL-KD'!w.4</vt:lpstr>
      <vt:lpstr>'CAL-KD'!w.5</vt:lpstr>
      <vt:lpstr>'CAL-KD'!w.6</vt:lpstr>
      <vt:lpstr>'CAL-KD'!w.7</vt:lpstr>
      <vt:lpstr>'CAL-KD'!w.8</vt:lpstr>
      <vt:lpstr>'CAL-KD'!w.9</vt:lpstr>
      <vt:lpstr>'CAL-KD'!WS</vt:lpstr>
      <vt:lpstr>'CAL-KD'!WS.1</vt:lpstr>
      <vt:lpstr>'CAL-KD'!WS.2</vt:lpstr>
      <vt:lpstr>'CAL-KD'!WS.3</vt:lpstr>
      <vt:lpstr>'CAL-KD'!WS.4</vt:lpstr>
      <vt:lpstr>'CAL-KD'!WS.5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2024-07-30T01:25:40Z</dcterms:created>
  <dcterms:modified xsi:type="dcterms:W3CDTF">2024-08-14T01:48:12Z</dcterms:modified>
</cp:coreProperties>
</file>