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C50C3F8A-361B-4DDD-83E1-871F9AC71F67}" xr6:coauthVersionLast="47" xr6:coauthVersionMax="47" xr10:uidLastSave="{00000000-0000-0000-0000-000000000000}"/>
  <bookViews>
    <workbookView xWindow="-108" yWindow="-108" windowWidth="23256" windowHeight="12456" xr2:uid="{D300A37C-335C-4D97-8558-5BA6D4379D5C}"/>
  </bookViews>
  <sheets>
    <sheet name="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'TH-KD_FIX'!$P$18</definedName>
    <definedName name="BD">"BD"</definedName>
    <definedName name="C." localSheetId="0">'TH-KD_FIX'!$P$17</definedName>
    <definedName name="F." localSheetId="0">'TH-KD_FIX'!$P$16</definedName>
    <definedName name="GCS" localSheetId="0">'TH-KD_FIX'!$O$12</definedName>
    <definedName name="GTH" localSheetId="0">'TH-KD_FIX'!$O$11</definedName>
    <definedName name="H" localSheetId="0">'TH-KD_FIX'!$E$12</definedName>
    <definedName name="h.1" localSheetId="0">'TH-KD_FIX'!$C$14</definedName>
    <definedName name="h.10" localSheetId="0">'TH-KD_FIX'!$E$18</definedName>
    <definedName name="h.2" localSheetId="0">'TH-KD_FIX'!$C$15</definedName>
    <definedName name="h.3" localSheetId="0">'TH-KD_FIX'!$C$16</definedName>
    <definedName name="h.4" localSheetId="0">'TH-KD_FIX'!$C$17</definedName>
    <definedName name="h.5" localSheetId="0">'TH-KD_FIX'!$C$18</definedName>
    <definedName name="h.6" localSheetId="0">'TH-KD_FIX'!$E$14</definedName>
    <definedName name="h.7" localSheetId="0">'TH-KD_FIX'!$E$15</definedName>
    <definedName name="h.8" localSheetId="0">'TH-KD_FIX'!$E$16</definedName>
    <definedName name="h.9" localSheetId="0">'TH-KD_FIX'!$E$17</definedName>
    <definedName name="HS" localSheetId="0">'TH-KD_FIX'!$H$12</definedName>
    <definedName name="HS.1" localSheetId="0">'TH-KD_FIX'!$L$14</definedName>
    <definedName name="HS.2" localSheetId="0">'TH-KD_FIX'!$L$15</definedName>
    <definedName name="HS.3" localSheetId="0">'TH-KD_FIX'!$L$16</definedName>
    <definedName name="HS.4" localSheetId="0">'TH-KD_FIX'!$L$17</definedName>
    <definedName name="HS.5" localSheetId="0">'TH-KD_FIX'!$L$18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'TH-KD_FIX'!$1:$61</definedName>
    <definedName name="Q" localSheetId="0">'TH-KD_FIX'!$I$11</definedName>
    <definedName name="R." localSheetId="0">'TH-KD_FIX'!$C$62</definedName>
    <definedName name="st" hidden="1">[6]Gra_Ord_In_2000!$BA$12:$BA$1655</definedName>
    <definedName name="W" localSheetId="0">'TH-KD_FIX'!$E$11</definedName>
    <definedName name="w.1" localSheetId="0">'TH-KD_FIX'!$H$14</definedName>
    <definedName name="w.10" localSheetId="0">'TH-KD_FIX'!$J$18</definedName>
    <definedName name="w.2" localSheetId="0">'TH-KD_FIX'!$H$15</definedName>
    <definedName name="w.3" localSheetId="0">'TH-KD_FIX'!$H$16</definedName>
    <definedName name="w.4" localSheetId="0">'TH-KD_FIX'!$H$17</definedName>
    <definedName name="w.5" localSheetId="0">'TH-KD_FIX'!$H$18</definedName>
    <definedName name="w.6" localSheetId="0">'TH-KD_FIX'!$J$14</definedName>
    <definedName name="w.7" localSheetId="0">'TH-KD_FIX'!$J$15</definedName>
    <definedName name="w.8" localSheetId="0">'TH-KD_FIX'!$J$16</definedName>
    <definedName name="w.9" localSheetId="0">'TH-KD_FIX'!$J$17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'TH-KD_FIX'!$L$12</definedName>
    <definedName name="WS.1" localSheetId="0">'TH-KD_FIX'!$N$14</definedName>
    <definedName name="WS.2" localSheetId="0">'TH-KD_FIX'!$N$15</definedName>
    <definedName name="WS.3" localSheetId="0">'TH-KD_FIX'!$N$16</definedName>
    <definedName name="WS.4" localSheetId="0">'TH-KD_FIX'!$N$17</definedName>
    <definedName name="WS.5" localSheetId="0">'TH-KD_FIX'!$N$18</definedName>
    <definedName name="Z_8BD11290_77B3_4D27_9040_BB9D2A7264B2_.wvu.PrintArea" localSheetId="0" hidden="1">'TH-KD_FIX'!$1:$61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8" i="1" l="1"/>
  <c r="BU25" i="1"/>
  <c r="BU24" i="1"/>
  <c r="BU23" i="1"/>
  <c r="BQ28" i="1"/>
  <c r="BE36" i="1"/>
  <c r="BE35" i="1"/>
  <c r="BE34" i="1"/>
  <c r="BE29" i="1"/>
  <c r="BE28" i="1"/>
  <c r="BE27" i="1"/>
  <c r="BE26" i="1"/>
  <c r="BA35" i="1"/>
  <c r="BA22" i="1"/>
  <c r="X29" i="1" l="1"/>
  <c r="X28" i="1"/>
  <c r="BV28" i="1"/>
  <c r="BF30" i="1"/>
  <c r="AN27" i="1"/>
  <c r="AN26" i="1"/>
  <c r="AN25" i="1"/>
  <c r="AN24" i="1"/>
  <c r="AN23" i="1"/>
  <c r="AN22" i="1"/>
  <c r="X27" i="1"/>
  <c r="X26" i="1"/>
  <c r="X25" i="1"/>
  <c r="X24" i="1"/>
  <c r="X23" i="1"/>
  <c r="X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BV42" i="1"/>
  <c r="BT42" i="1"/>
  <c r="BN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T41" i="1"/>
  <c r="BN41" i="1"/>
  <c r="AV41" i="1"/>
  <c r="AU41" i="1"/>
  <c r="AP41" i="1"/>
  <c r="AL41" i="1"/>
  <c r="AF41" i="1"/>
  <c r="AE41" i="1"/>
  <c r="Z41" i="1"/>
  <c r="V41" i="1"/>
  <c r="BV40" i="1"/>
  <c r="BT40" i="1"/>
  <c r="BN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BF38" i="1"/>
  <c r="BD38" i="1"/>
  <c r="AX38" i="1"/>
  <c r="AV38" i="1"/>
  <c r="AU38" i="1"/>
  <c r="AP38" i="1"/>
  <c r="AL38" i="1"/>
  <c r="BF35" i="1"/>
  <c r="BF34" i="1"/>
  <c r="BF33" i="1"/>
  <c r="BF32" i="1"/>
  <c r="BV31" i="1"/>
  <c r="BT31" i="1"/>
  <c r="BN31" i="1"/>
  <c r="BF31" i="1"/>
  <c r="AF31" i="1"/>
  <c r="AE31" i="1"/>
  <c r="Z31" i="1"/>
  <c r="V31" i="1"/>
  <c r="BV30" i="1"/>
  <c r="BT30" i="1"/>
  <c r="BN30" i="1"/>
  <c r="AF30" i="1"/>
  <c r="AE30" i="1"/>
  <c r="Z30" i="1"/>
  <c r="V30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AF27" i="1" s="1"/>
  <c r="Z27" i="1"/>
  <c r="V27" i="1"/>
  <c r="BV26" i="1"/>
  <c r="BF26" i="1"/>
  <c r="AU26" i="1"/>
  <c r="AP26" i="1"/>
  <c r="AL26" i="1"/>
  <c r="AE26" i="1"/>
  <c r="AF26" i="1" s="1"/>
  <c r="Z26" i="1"/>
  <c r="V26" i="1"/>
  <c r="BF25" i="1"/>
  <c r="AU25" i="1"/>
  <c r="AP25" i="1"/>
  <c r="AL25" i="1"/>
  <c r="AE25" i="1"/>
  <c r="AF25" i="1" s="1"/>
  <c r="Z25" i="1"/>
  <c r="V25" i="1"/>
  <c r="BF24" i="1"/>
  <c r="AU24" i="1"/>
  <c r="AS24" i="1"/>
  <c r="AP24" i="1"/>
  <c r="AL24" i="1"/>
  <c r="AE24" i="1"/>
  <c r="AF24" i="1" s="1"/>
  <c r="Z24" i="1"/>
  <c r="V24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CB14" i="1"/>
  <c r="BX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B14" i="1"/>
  <c r="Z14" i="1"/>
  <c r="X14" i="1"/>
  <c r="U14" i="1"/>
  <c r="S14" i="1"/>
  <c r="N14" i="1"/>
  <c r="BV29" i="1" s="1"/>
  <c r="L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E3" i="1"/>
  <c r="BA3" i="1" s="1"/>
  <c r="AF2" i="1"/>
  <c r="AV2" i="1" s="1"/>
  <c r="BL2" i="1" s="1"/>
  <c r="CB2" i="1" s="1"/>
  <c r="BF27" i="1" l="1"/>
  <c r="AV27" i="1"/>
  <c r="AF29" i="1"/>
  <c r="AE4" i="1"/>
  <c r="BK4" i="1"/>
  <c r="CA4" i="1"/>
  <c r="AV25" i="1"/>
  <c r="BV23" i="1"/>
  <c r="AV24" i="1"/>
  <c r="BJ11" i="1"/>
  <c r="AR14" i="1"/>
  <c r="BG9" i="1"/>
  <c r="BV24" i="1"/>
  <c r="AF28" i="1"/>
  <c r="AF48" i="1" s="1"/>
  <c r="BF36" i="1"/>
  <c r="AT11" i="1"/>
  <c r="AA9" i="1"/>
  <c r="AD14" i="1"/>
  <c r="U3" i="1"/>
  <c r="BW9" i="1"/>
  <c r="AS25" i="1"/>
  <c r="BV25" i="1"/>
  <c r="AV26" i="1"/>
  <c r="BZ11" i="1"/>
  <c r="AV22" i="1"/>
  <c r="BH14" i="1"/>
  <c r="BZ14" i="1"/>
  <c r="AV23" i="1"/>
  <c r="BJ14" i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BB38CC2-DAD8-4390-B89C-A3BF7F07D9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FA2E944-D63A-4846-8C87-3BD63F421C6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1FC4539-262F-4AC4-AADA-2CA13994B0B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<sst xmlns="http://schemas.openxmlformats.org/spreadsheetml/2006/main" count="516" uniqueCount="183">
  <si>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</si>
  <si>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</si>
  <si>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</si>
  <si>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</si>
  <si>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</si>
  <si>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</si>
  <si>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</si>
  <si>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</si>
  <si>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</si>
  <si>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</si>
  <si>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</si>
  <si>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</si>
  <si>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</si>
  <si>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</si>
  <si>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</si>
  <si>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FIX NC</t>
  </si>
  <si>
    <t>Delivery Date</t>
  </si>
  <si>
    <t>Elevation Code</t>
  </si>
  <si>
    <t>52T/F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</si>
  <si>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</si>
  <si>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</si>
  <si>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</si>
  <si>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U9S-61011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</si>
  <si>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</si>
  <si>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</si>
  <si>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</si>
  <si>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</si>
  <si>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</si>
  <si>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</si>
  <si>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</si>
  <si>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</si>
  <si>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</si>
  <si>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</si>
  <si>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</si>
  <si>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</si>
  <si>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</si>
  <si>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</si>
  <si>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</si>
  <si>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</si>
  <si>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</si>
  <si>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</si>
  <si>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</si>
  <si>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</si>
  <si>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</si>
  <si>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</si>
  <si>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</si>
  <si>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</si>
  <si>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</si>
  <si>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</si>
  <si>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</si>
  <si>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</si>
  <si>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</si>
  <si>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</si>
  <si>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</si>
  <si>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</si>
  <si>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</si>
  <si>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</si>
  <si>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</si>
  <si>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</si>
  <si>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</si>
  <si>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</si>
  <si>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</si>
  <si>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</si>
  <si>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</si>
  <si>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</si>
  <si>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</si>
  <si>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</si>
  <si>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</si>
  <si>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</si>
  <si>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</si>
  <si>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</si>
  <si>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</si>
  <si>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</si>
  <si>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</si>
  <si>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</si>
  <si>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</si>
  <si>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</si>
  <si>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</si>
  <si>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</si>
  <si>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</si>
  <si>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</si>
  <si>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</si>
  <si>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</si>
  <si>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</si>
  <si>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</si>
  <si>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</si>
  <si>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</si>
  <si>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</si>
  <si>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9K-30254</t>
  </si>
  <si>
    <t>9K-20669</t>
  </si>
  <si>
    <t>TRANSOM</t>
  </si>
  <si>
    <t>STILE(L)</t>
  </si>
  <si>
    <t>9K-87138</t>
  </si>
  <si>
    <t>9K-20754</t>
  </si>
  <si>
    <t>2K-22277</t>
  </si>
  <si>
    <t>M</t>
  </si>
  <si>
    <t>JAMB(L)</t>
  </si>
  <si>
    <t>9K-87104</t>
  </si>
  <si>
    <t>STILE(R)</t>
  </si>
  <si>
    <t>2K-29158</t>
  </si>
  <si>
    <t>2K-29161</t>
  </si>
  <si>
    <t>JAMB(R)</t>
  </si>
  <si>
    <t>BEADING</t>
  </si>
  <si>
    <t>9K-86115</t>
  </si>
  <si>
    <t>MS-4012</t>
  </si>
  <si>
    <t>FOR HANDLE</t>
  </si>
  <si>
    <t>GLASS BEAD</t>
  </si>
  <si>
    <t>9K-87119</t>
  </si>
  <si>
    <t>9K-20856</t>
  </si>
  <si>
    <t>EF-4008D7-SA</t>
  </si>
  <si>
    <t>FOR STAY</t>
  </si>
  <si>
    <t>S</t>
  </si>
  <si>
    <t>GLASS BEAD(L)</t>
  </si>
  <si>
    <t>9K-20849</t>
  </si>
  <si>
    <t>BM-4025G</t>
  </si>
  <si>
    <t>GLASS BEAD(R)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</si>
  <si>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</si>
  <si>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</si>
  <si>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</si>
  <si>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</si>
  <si>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</si>
  <si>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</si>
  <si>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</si>
  <si>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</si>
  <si>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</si>
  <si>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</si>
  <si>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</si>
  <si>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</si>
  <si>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</si>
  <si>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</si>
  <si>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</si>
  <si>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</si>
  <si>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</si>
  <si>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</si>
  <si>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</si>
  <si>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</si>
  <si>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</si>
  <si>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</si>
  <si>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</si>
  <si>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</si>
  <si>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</si>
  <si>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</si>
  <si>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</si>
  <si>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</si>
  <si>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</si>
  <si>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</si>
  <si>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</si>
  <si>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</si>
  <si>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</si>
  <si>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</si>
  <si>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</si>
  <si>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</si>
  <si>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</si>
  <si>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</si>
  <si>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</si>
  <si>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</si>
  <si>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</si>
  <si>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</si>
  <si>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</si>
  <si>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CAMLATCH RECEIVER</t>
  </si>
  <si>
    <t>SEALER PAD</t>
  </si>
  <si>
    <t>AT MATERIAL</t>
  </si>
  <si>
    <t>GASKET</t>
  </si>
  <si>
    <t>SETTING BLOCK</t>
  </si>
  <si>
    <t>LABEL</t>
  </si>
  <si>
    <t>SCREW</t>
  </si>
  <si>
    <t>SHIM RECEIVER</t>
  </si>
  <si>
    <t>HOLE CAP</t>
  </si>
  <si>
    <t>9K-30241</t>
  </si>
  <si>
    <t>YS</t>
  </si>
  <si>
    <t>Y</t>
  </si>
  <si>
    <t>YK</t>
  </si>
  <si>
    <t>FOR OUTSIDE</t>
  </si>
  <si>
    <t>FOR GLASS BEAD</t>
  </si>
  <si>
    <t>FOR INSIDE</t>
  </si>
  <si>
    <t>FOR HEAD, FOR JAMB</t>
  </si>
  <si>
    <t>HANDLE</t>
  </si>
  <si>
    <t>WEATHER STRIP</t>
  </si>
  <si>
    <t>YW</t>
  </si>
  <si>
    <t>FOR JOINT FRAME</t>
  </si>
  <si>
    <t>9K-87103</t>
  </si>
  <si>
    <t>9K-87131</t>
  </si>
  <si>
    <t>9K-20850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</si>
</sst>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990EE3DB-537D-420E-A3F6-28D4CB02344E}"/>
    <cellStyle name="Normal" xfId="0" builtinId="0"/>
    <cellStyle name="Normal 2" xfId="1" xr:uid="{E703655F-84ED-4780-B5A2-87C963C4C45E}"/>
    <cellStyle name="Normal 5" xfId="3" xr:uid="{D7A3F591-4E95-448D-8876-DDA7CAD3916F}"/>
    <cellStyle name="Normal_COBA 2" xfId="4" xr:uid="{68C24B26-5F01-495C-A898-3D492BBF0D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CE2726F-A08F-4B7E-A20D-E03106392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6A64DCD-978E-4F73-9120-7BDB1C35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C3C5E123-69D8-4572-B04C-91F25E4E5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F0BCF22-C78C-4900-8FB5-EB6A31AD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39421C9-986E-42CC-B31B-8EDA40C4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8E0667C-891E-4E4C-BDD4-13C09859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15ADCCF-4822-4A30-A870-5E4CBA1A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258535</xdr:colOff>
      <xdr:row>21</xdr:row>
      <xdr:rowOff>27216</xdr:rowOff>
    </xdr:from>
    <xdr:to>
      <xdr:col>12</xdr:col>
      <xdr:colOff>405363</xdr:colOff>
      <xdr:row>37</xdr:row>
      <xdr:rowOff>106987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38C7213-C0B3-46FB-AE8E-9BB8F0A99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075" y="3943896"/>
          <a:ext cx="2935748" cy="312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AF25-F3E3-4C33-96A0-995ECA1B0E05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O14" sqref="O14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45520.645318981478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45520.645318981478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45520.645318981478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45520.645318981478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45520.645318981478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FIX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FIX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FIX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FIX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52T/F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U9S-61011</v>
      </c>
      <c r="AF9" s="60"/>
      <c r="AG9" s="3"/>
      <c r="AH9" s="53" t="s">
        <v>20</v>
      </c>
      <c r="AI9" s="36"/>
      <c r="AJ9" s="37"/>
      <c r="AK9" s="54" t="str">
        <f>IF($E$9&gt;0,$E$9,"")</f>
        <v>52T/F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U9S-61011</v>
      </c>
      <c r="AV9" s="60"/>
      <c r="AW9" s="3"/>
      <c r="AX9" s="53" t="s">
        <v>20</v>
      </c>
      <c r="AY9" s="36"/>
      <c r="AZ9" s="37"/>
      <c r="BA9" s="54" t="str">
        <f>IF(E9&gt;0,E9,"")</f>
        <v>52T/F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U9S-61011</v>
      </c>
      <c r="BL9" s="60"/>
      <c r="BM9" s="3"/>
      <c r="BN9" s="53" t="s">
        <v>20</v>
      </c>
      <c r="BO9" s="36"/>
      <c r="BP9" s="37"/>
      <c r="BQ9" s="54" t="str">
        <f>IF(U9&gt;0,U9,"")</f>
        <v>52T/F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U9S-61011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52T/F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207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158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169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176</v>
      </c>
      <c r="BO22" s="199"/>
      <c r="BP22" s="200"/>
      <c r="BQ22" s="204" t="s">
        <v>85</v>
      </c>
      <c r="BR22" s="168"/>
      <c r="BS22" s="180"/>
      <c r="BT22" s="181" t="s">
        <v>178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180</v>
      </c>
      <c r="V23" s="168" t="str">
        <f t="shared" si="0"/>
        <v>-</v>
      </c>
      <c r="W23" s="201">
        <v>3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170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159</v>
      </c>
      <c r="AY23" s="199"/>
      <c r="AZ23" s="200"/>
      <c r="BA23" s="167" t="s">
        <v>88</v>
      </c>
      <c r="BB23" s="168"/>
      <c r="BC23" s="180"/>
      <c r="BD23" s="181" t="s">
        <v>170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163</v>
      </c>
      <c r="BO23" s="199"/>
      <c r="BP23" s="200"/>
      <c r="BQ23" s="167" t="s">
        <v>89</v>
      </c>
      <c r="BR23" s="168"/>
      <c r="BS23" s="180"/>
      <c r="BT23" s="181" t="s">
        <v>171</v>
      </c>
      <c r="BU23" s="171">
        <f>IF((WS.1*HS.1)/1000000&lt;1.6,2,4)</f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181</v>
      </c>
      <c r="V24" s="168" t="str">
        <f t="shared" si="0"/>
        <v>-</v>
      </c>
      <c r="W24" s="201">
        <v>4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160</v>
      </c>
      <c r="AY24" s="199"/>
      <c r="AZ24" s="200"/>
      <c r="BA24" s="167" t="s">
        <v>182</v>
      </c>
      <c r="BB24" s="168"/>
      <c r="BC24" s="180"/>
      <c r="BD24" s="181" t="s">
        <v>171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177</v>
      </c>
      <c r="BO24" s="199"/>
      <c r="BP24" s="200"/>
      <c r="BQ24" s="167" t="s">
        <v>100</v>
      </c>
      <c r="BR24" s="168"/>
      <c r="BS24" s="180"/>
      <c r="BT24" s="181" t="s">
        <v>171</v>
      </c>
      <c r="BU24" s="171">
        <f>(HS.1*2)/1000</f>
        <v>2.58</v>
      </c>
      <c r="BV24" s="172">
        <f t="shared" si="8"/>
        <v>2.58</v>
      </c>
      <c r="BW24" s="183" t="s">
        <v>95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37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160</v>
      </c>
      <c r="AY25" s="199"/>
      <c r="AZ25" s="200"/>
      <c r="BA25" s="167" t="s">
        <v>113</v>
      </c>
      <c r="BB25" s="168"/>
      <c r="BC25" s="180"/>
      <c r="BD25" s="181" t="s">
        <v>171</v>
      </c>
      <c r="BE25" s="171">
        <v>2</v>
      </c>
      <c r="BF25" s="172">
        <f t="shared" si="7"/>
        <v>2</v>
      </c>
      <c r="BG25" s="183"/>
      <c r="BH25" s="184"/>
      <c r="BI25" s="185"/>
      <c r="BJ25" s="186"/>
      <c r="BK25" s="187"/>
      <c r="BL25" s="188"/>
      <c r="BM25" s="4"/>
      <c r="BN25" s="198" t="s">
        <v>162</v>
      </c>
      <c r="BO25" s="199"/>
      <c r="BP25" s="200"/>
      <c r="BQ25" s="167" t="s">
        <v>94</v>
      </c>
      <c r="BR25" s="168"/>
      <c r="BS25" s="180"/>
      <c r="BT25" s="181" t="s">
        <v>171</v>
      </c>
      <c r="BU25" s="171">
        <f>(((WS.1-44)+(HS.1-84))*2)/1000</f>
        <v>4.22</v>
      </c>
      <c r="BV25" s="172">
        <f t="shared" si="8"/>
        <v>4.22</v>
      </c>
      <c r="BW25" s="183" t="s">
        <v>95</v>
      </c>
      <c r="BX25" s="184" t="s">
        <v>172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38</v>
      </c>
      <c r="X26" s="207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161</v>
      </c>
      <c r="AY26" s="199"/>
      <c r="AZ26" s="200"/>
      <c r="BA26" s="167" t="s">
        <v>93</v>
      </c>
      <c r="BB26" s="168"/>
      <c r="BC26" s="180"/>
      <c r="BD26" s="181" t="s">
        <v>171</v>
      </c>
      <c r="BE26" s="171">
        <f>((W-41)+(h.1-36))*2/1000</f>
        <v>4.4459999999999997</v>
      </c>
      <c r="BF26" s="172">
        <f t="shared" si="7"/>
        <v>4.4459999999999997</v>
      </c>
      <c r="BG26" s="183" t="s">
        <v>95</v>
      </c>
      <c r="BH26" s="184"/>
      <c r="BI26" s="185"/>
      <c r="BJ26" s="186"/>
      <c r="BK26" s="187"/>
      <c r="BL26" s="188"/>
      <c r="BM26" s="4"/>
      <c r="BN26" s="198" t="s">
        <v>165</v>
      </c>
      <c r="BO26" s="199"/>
      <c r="BP26" s="200"/>
      <c r="BQ26" s="167" t="s">
        <v>109</v>
      </c>
      <c r="BR26" s="168"/>
      <c r="BS26" s="180"/>
      <c r="BT26" s="181" t="s">
        <v>169</v>
      </c>
      <c r="BU26" s="171">
        <v>8</v>
      </c>
      <c r="BV26" s="172">
        <f t="shared" si="8"/>
        <v>8</v>
      </c>
      <c r="BW26" s="183"/>
      <c r="BX26" s="184" t="s">
        <v>110</v>
      </c>
      <c r="BY26" s="185"/>
      <c r="BZ26" s="186"/>
      <c r="CA26" s="187"/>
      <c r="CB26" s="188" t="s">
        <v>111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106</v>
      </c>
      <c r="S27" s="199"/>
      <c r="T27" s="200"/>
      <c r="U27" s="167" t="s">
        <v>107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161</v>
      </c>
      <c r="AY27" s="199"/>
      <c r="AZ27" s="200"/>
      <c r="BA27" s="167" t="s">
        <v>99</v>
      </c>
      <c r="BB27" s="168"/>
      <c r="BC27" s="180"/>
      <c r="BD27" s="181" t="s">
        <v>171</v>
      </c>
      <c r="BE27" s="171">
        <f>(W-41)/1000</f>
        <v>0.95899999999999996</v>
      </c>
      <c r="BF27" s="172">
        <f t="shared" si="7"/>
        <v>0.95899999999999996</v>
      </c>
      <c r="BG27" s="212" t="s">
        <v>95</v>
      </c>
      <c r="BH27" s="184"/>
      <c r="BI27" s="185"/>
      <c r="BJ27" s="186"/>
      <c r="BK27" s="187"/>
      <c r="BL27" s="188"/>
      <c r="BM27" s="4"/>
      <c r="BN27" s="198" t="s">
        <v>165</v>
      </c>
      <c r="BO27" s="199"/>
      <c r="BP27" s="200"/>
      <c r="BQ27" s="167" t="s">
        <v>104</v>
      </c>
      <c r="BR27" s="168"/>
      <c r="BS27" s="180"/>
      <c r="BT27" s="181" t="s">
        <v>169</v>
      </c>
      <c r="BU27" s="171">
        <v>2</v>
      </c>
      <c r="BV27" s="172">
        <f t="shared" si="8"/>
        <v>2</v>
      </c>
      <c r="BW27" s="212"/>
      <c r="BX27" s="184" t="s">
        <v>105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112</v>
      </c>
      <c r="S28" s="214"/>
      <c r="T28" s="215"/>
      <c r="U28" s="167" t="s">
        <v>107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162</v>
      </c>
      <c r="AY28" s="199"/>
      <c r="AZ28" s="200"/>
      <c r="BA28" s="167" t="s">
        <v>94</v>
      </c>
      <c r="BB28" s="168"/>
      <c r="BC28" s="180"/>
      <c r="BD28" s="181" t="s">
        <v>171</v>
      </c>
      <c r="BE28" s="171">
        <f>((W-41)+(h.2-36))*2/1000</f>
        <v>3.1259999999999999</v>
      </c>
      <c r="BF28" s="172">
        <f t="shared" si="7"/>
        <v>3.1259999999999999</v>
      </c>
      <c r="BG28" s="183" t="s">
        <v>95</v>
      </c>
      <c r="BH28" s="184" t="s">
        <v>172</v>
      </c>
      <c r="BI28" s="185"/>
      <c r="BJ28" s="186"/>
      <c r="BK28" s="187"/>
      <c r="BL28" s="188"/>
      <c r="BM28" s="4"/>
      <c r="BN28" s="198" t="s">
        <v>162</v>
      </c>
      <c r="BO28" s="199"/>
      <c r="BP28" s="200"/>
      <c r="BQ28" s="167" t="str">
        <f>IF(GTH=5,"9K-20523",IF(GTH=6,"2K-22973",IF(GTH=8,"2K-22975","")))</f>
        <v>9K-20523</v>
      </c>
      <c r="BR28" s="168"/>
      <c r="BS28" s="180"/>
      <c r="BT28" s="181" t="s">
        <v>171</v>
      </c>
      <c r="BU28" s="171">
        <f>((2*WS.1)+(2*HS.1)-216)/1000</f>
        <v>4.26</v>
      </c>
      <c r="BV28" s="172">
        <f t="shared" si="8"/>
        <v>4.26</v>
      </c>
      <c r="BW28" s="183" t="s">
        <v>95</v>
      </c>
      <c r="BX28" s="184" t="s">
        <v>174</v>
      </c>
      <c r="BY28" s="185"/>
      <c r="BZ28" s="186"/>
      <c r="CA28" s="187"/>
      <c r="CB28" s="188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115</v>
      </c>
      <c r="S29" s="214"/>
      <c r="T29" s="215"/>
      <c r="U29" s="217" t="s">
        <v>107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163</v>
      </c>
      <c r="AY29" s="199"/>
      <c r="AZ29" s="200"/>
      <c r="BA29" s="167" t="s">
        <v>108</v>
      </c>
      <c r="BB29" s="168"/>
      <c r="BC29" s="180"/>
      <c r="BD29" s="181" t="s">
        <v>171</v>
      </c>
      <c r="BE29" s="171">
        <f>IF((WS.1*HS.1)/1000000&lt;1.6,2,4)</f>
        <v>2</v>
      </c>
      <c r="BF29" s="172">
        <f t="shared" si="7"/>
        <v>2</v>
      </c>
      <c r="BG29" s="183"/>
      <c r="BH29" s="184"/>
      <c r="BI29" s="185"/>
      <c r="BJ29" s="186"/>
      <c r="BK29" s="187"/>
      <c r="BL29" s="188"/>
      <c r="BM29" s="4"/>
      <c r="BN29" s="198" t="s">
        <v>165</v>
      </c>
      <c r="BO29" s="199"/>
      <c r="BP29" s="200"/>
      <c r="BQ29" s="167" t="s">
        <v>114</v>
      </c>
      <c r="BR29" s="168"/>
      <c r="BS29" s="180"/>
      <c r="BT29" s="181" t="s">
        <v>169</v>
      </c>
      <c r="BU29" s="171">
        <v>8</v>
      </c>
      <c r="BV29" s="172">
        <f t="shared" si="8"/>
        <v>8</v>
      </c>
      <c r="BW29" s="183"/>
      <c r="BX29" s="184" t="s">
        <v>179</v>
      </c>
      <c r="BY29" s="185"/>
      <c r="BZ29" s="186"/>
      <c r="CA29" s="187"/>
      <c r="CB29" s="188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2"/>
      <c r="AR30" s="174"/>
      <c r="AS30" s="175"/>
      <c r="AT30" s="176"/>
      <c r="AU30" s="177"/>
      <c r="AV30" s="178"/>
      <c r="AW30" s="4"/>
      <c r="AX30" s="198" t="s">
        <v>164</v>
      </c>
      <c r="AY30" s="199"/>
      <c r="AZ30" s="200"/>
      <c r="BA30" s="167" t="s">
        <v>168</v>
      </c>
      <c r="BB30" s="168"/>
      <c r="BC30" s="180"/>
      <c r="BD30" s="181" t="s">
        <v>169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/>
      <c r="BM30" s="4"/>
      <c r="BN30" s="198" t="str">
        <f t="shared" ref="BN30:BN60" si="10">IF(BQ30&gt;"",VLOOKUP(BQ30,PART_NAMA,3,FALSE),"")</f>
        <v/>
      </c>
      <c r="BO30" s="199"/>
      <c r="BP30" s="200"/>
      <c r="BQ30" s="167"/>
      <c r="BR30" s="168"/>
      <c r="BS30" s="180"/>
      <c r="BT30" s="181" t="str">
        <f t="shared" ref="BT30:BT57" si="11">IF(BQ30&gt;"",VLOOKUP(BQ30&amp;$M$10,PART_MASTER,3,FALSE),"")</f>
        <v/>
      </c>
      <c r="BU30" s="171"/>
      <c r="BV30" s="172" t="str">
        <f t="shared" si="8"/>
        <v/>
      </c>
      <c r="BW30" s="183"/>
      <c r="BX30" s="184"/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/>
      <c r="AM31" s="201"/>
      <c r="AN31" s="207"/>
      <c r="AO31" s="182"/>
      <c r="AP31" s="172"/>
      <c r="AQ31" s="202"/>
      <c r="AR31" s="174"/>
      <c r="AS31" s="175"/>
      <c r="AT31" s="176"/>
      <c r="AU31" s="177"/>
      <c r="AV31" s="178"/>
      <c r="AW31" s="4"/>
      <c r="AX31" s="198" t="s">
        <v>165</v>
      </c>
      <c r="AY31" s="199"/>
      <c r="AZ31" s="200"/>
      <c r="BA31" s="167" t="s">
        <v>114</v>
      </c>
      <c r="BB31" s="168"/>
      <c r="BC31" s="180"/>
      <c r="BD31" s="181" t="s">
        <v>169</v>
      </c>
      <c r="BE31" s="171">
        <v>12</v>
      </c>
      <c r="BF31" s="172">
        <f t="shared" si="7"/>
        <v>12</v>
      </c>
      <c r="BG31" s="183"/>
      <c r="BH31" s="184" t="s">
        <v>118</v>
      </c>
      <c r="BI31" s="185"/>
      <c r="BJ31" s="186"/>
      <c r="BK31" s="187"/>
      <c r="BL31" s="188" t="s">
        <v>111</v>
      </c>
      <c r="BM31" s="4"/>
      <c r="BN31" s="198" t="str">
        <f t="shared" si="10"/>
        <v/>
      </c>
      <c r="BO31" s="199"/>
      <c r="BP31" s="200"/>
      <c r="BQ31" s="167"/>
      <c r="BR31" s="168"/>
      <c r="BS31" s="180"/>
      <c r="BT31" s="181" t="str">
        <f t="shared" si="11"/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201"/>
      <c r="X32" s="170"/>
      <c r="Y32" s="171"/>
      <c r="Z32" s="172"/>
      <c r="AA32" s="202"/>
      <c r="AB32" s="174"/>
      <c r="AC32" s="175"/>
      <c r="AD32" s="176"/>
      <c r="AE32" s="177"/>
      <c r="AF32" s="178"/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">
        <v>165</v>
      </c>
      <c r="AY32" s="199"/>
      <c r="AZ32" s="200"/>
      <c r="BA32" s="167" t="s">
        <v>116</v>
      </c>
      <c r="BB32" s="168"/>
      <c r="BC32" s="180"/>
      <c r="BD32" s="181" t="s">
        <v>169</v>
      </c>
      <c r="BE32" s="171">
        <v>8</v>
      </c>
      <c r="BF32" s="172">
        <f t="shared" si="7"/>
        <v>8</v>
      </c>
      <c r="BG32" s="183"/>
      <c r="BH32" s="184" t="s">
        <v>110</v>
      </c>
      <c r="BI32" s="185"/>
      <c r="BJ32" s="186"/>
      <c r="BK32" s="187"/>
      <c r="BL32" s="188"/>
      <c r="BM32" s="4"/>
      <c r="BN32" s="198"/>
      <c r="BO32" s="199"/>
      <c r="BP32" s="200"/>
      <c r="BQ32" s="204"/>
      <c r="BR32" s="168"/>
      <c r="BS32" s="180"/>
      <c r="BT32" s="181"/>
      <c r="BU32" s="171"/>
      <c r="BV32" s="172"/>
      <c r="BW32" s="183"/>
      <c r="BX32" s="184"/>
      <c r="BY32" s="185"/>
      <c r="BZ32" s="186"/>
      <c r="CA32" s="205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198"/>
      <c r="S33" s="199"/>
      <c r="T33" s="200"/>
      <c r="U33" s="167"/>
      <c r="V33" s="168"/>
      <c r="W33" s="201"/>
      <c r="X33" s="207"/>
      <c r="Y33" s="171"/>
      <c r="Z33" s="172"/>
      <c r="AA33" s="202"/>
      <c r="AB33" s="174"/>
      <c r="AC33" s="175"/>
      <c r="AD33" s="176"/>
      <c r="AE33" s="177"/>
      <c r="AF33" s="178"/>
      <c r="AG33" s="4"/>
      <c r="AH33" s="198"/>
      <c r="AI33" s="199"/>
      <c r="AJ33" s="203"/>
      <c r="AK33" s="167"/>
      <c r="AL33" s="168"/>
      <c r="AM33" s="201"/>
      <c r="AN33" s="207"/>
      <c r="AO33" s="171"/>
      <c r="AP33" s="172"/>
      <c r="AQ33" s="209"/>
      <c r="AR33" s="174"/>
      <c r="AS33" s="175"/>
      <c r="AT33" s="176"/>
      <c r="AU33" s="177"/>
      <c r="AV33" s="178"/>
      <c r="AW33" s="4"/>
      <c r="AX33" s="198" t="s">
        <v>165</v>
      </c>
      <c r="AY33" s="199"/>
      <c r="AZ33" s="200"/>
      <c r="BA33" s="167" t="s">
        <v>117</v>
      </c>
      <c r="BB33" s="168"/>
      <c r="BC33" s="180"/>
      <c r="BD33" s="181" t="s">
        <v>169</v>
      </c>
      <c r="BE33" s="171">
        <v>2</v>
      </c>
      <c r="BF33" s="172">
        <f t="shared" si="7"/>
        <v>2</v>
      </c>
      <c r="BG33" s="212"/>
      <c r="BH33" s="184" t="s">
        <v>173</v>
      </c>
      <c r="BI33" s="185"/>
      <c r="BJ33" s="186"/>
      <c r="BK33" s="187"/>
      <c r="BL33" s="188"/>
      <c r="BM33" s="4"/>
      <c r="BN33" s="198"/>
      <c r="BO33" s="199"/>
      <c r="BP33" s="200"/>
      <c r="BQ33" s="167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207"/>
      <c r="Y34" s="171"/>
      <c r="Z34" s="172"/>
      <c r="AA34" s="202"/>
      <c r="AB34" s="174"/>
      <c r="AC34" s="175"/>
      <c r="AD34" s="176"/>
      <c r="AE34" s="177"/>
      <c r="AF34" s="178"/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166</v>
      </c>
      <c r="AY34" s="199"/>
      <c r="AZ34" s="200"/>
      <c r="BA34" s="167" t="s">
        <v>119</v>
      </c>
      <c r="BB34" s="168"/>
      <c r="BC34" s="180"/>
      <c r="BD34" s="181" t="s">
        <v>137</v>
      </c>
      <c r="BE34" s="171">
        <f>IF(W&lt;=1000,1,3)</f>
        <v>1</v>
      </c>
      <c r="BF34" s="172">
        <f t="shared" si="7"/>
        <v>1</v>
      </c>
      <c r="BG34" s="212"/>
      <c r="BH34" s="184"/>
      <c r="BI34" s="185"/>
      <c r="BJ34" s="186"/>
      <c r="BK34" s="187"/>
      <c r="BL34" s="188" t="s">
        <v>111</v>
      </c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9"/>
      <c r="AB35" s="174"/>
      <c r="AC35" s="175"/>
      <c r="AD35" s="176"/>
      <c r="AE35" s="177"/>
      <c r="AF35" s="178"/>
      <c r="AG35" s="4"/>
      <c r="AH35" s="198"/>
      <c r="AI35" s="199"/>
      <c r="AJ35" s="203"/>
      <c r="AK35" s="167"/>
      <c r="AL35" s="168"/>
      <c r="AM35" s="201"/>
      <c r="AN35" s="170"/>
      <c r="AO35" s="171"/>
      <c r="AP35" s="172"/>
      <c r="AQ35" s="209"/>
      <c r="AR35" s="174"/>
      <c r="AS35" s="175"/>
      <c r="AT35" s="211"/>
      <c r="AU35" s="177"/>
      <c r="AV35" s="178"/>
      <c r="AW35" s="4"/>
      <c r="AX35" s="198" t="s">
        <v>162</v>
      </c>
      <c r="AY35" s="199"/>
      <c r="AZ35" s="200"/>
      <c r="BA35" s="167" t="str">
        <f>IF(GTH=5,"9K-20523",IF(GTH=6,"2K-22973",IF(GTH=8,"2K-22975","")))</f>
        <v>9K-20523</v>
      </c>
      <c r="BB35" s="168"/>
      <c r="BC35" s="180"/>
      <c r="BD35" s="181" t="s">
        <v>171</v>
      </c>
      <c r="BE35" s="171">
        <f>((2*W)+(2*h.2)-68)/1000</f>
        <v>3.2120000000000002</v>
      </c>
      <c r="BF35" s="172">
        <f t="shared" si="7"/>
        <v>3.2120000000000002</v>
      </c>
      <c r="BG35" s="212" t="s">
        <v>95</v>
      </c>
      <c r="BH35" s="184" t="s">
        <v>174</v>
      </c>
      <c r="BI35" s="185"/>
      <c r="BJ35" s="186"/>
      <c r="BK35" s="187"/>
      <c r="BL35" s="188" t="s">
        <v>111</v>
      </c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170"/>
      <c r="Y36" s="171"/>
      <c r="Z36" s="172"/>
      <c r="AA36" s="209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/>
      <c r="AM36" s="169"/>
      <c r="AN36" s="170"/>
      <c r="AO36" s="171"/>
      <c r="AP36" s="172"/>
      <c r="AQ36" s="220"/>
      <c r="AR36" s="174"/>
      <c r="AS36" s="175"/>
      <c r="AT36" s="211"/>
      <c r="AU36" s="177"/>
      <c r="AV36" s="178"/>
      <c r="AW36" s="4"/>
      <c r="AX36" s="198" t="s">
        <v>167</v>
      </c>
      <c r="AY36" s="199"/>
      <c r="AZ36" s="200"/>
      <c r="BA36" s="167" t="s">
        <v>120</v>
      </c>
      <c r="BB36" s="168"/>
      <c r="BC36" s="180"/>
      <c r="BD36" s="181" t="s">
        <v>170</v>
      </c>
      <c r="BE36" s="171">
        <f>IF(h.1&lt;=560,4,IF(h.1&lt;=860,6,IF(h.1&lt;1560,8,10)))</f>
        <v>8</v>
      </c>
      <c r="BF36" s="172">
        <f t="shared" si="7"/>
        <v>8</v>
      </c>
      <c r="BG36" s="212"/>
      <c r="BH36" s="184" t="s">
        <v>175</v>
      </c>
      <c r="BI36" s="185"/>
      <c r="BJ36" s="186"/>
      <c r="BK36" s="187"/>
      <c r="BL36" s="188" t="s">
        <v>111</v>
      </c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170"/>
      <c r="Y37" s="171"/>
      <c r="Z37" s="172"/>
      <c r="AA37" s="209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/>
      <c r="AM37" s="169"/>
      <c r="AN37" s="170"/>
      <c r="AO37" s="171"/>
      <c r="AP37" s="172"/>
      <c r="AQ37" s="220"/>
      <c r="AR37" s="174"/>
      <c r="AS37" s="175"/>
      <c r="AT37" s="211"/>
      <c r="AU37" s="177"/>
      <c r="AV37" s="178"/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ref="AX38:AX60" si="12">IF(BA38&gt;"",VLOOKUP(BA38,PART_NAMA,3,FALSE),"")</f>
        <v/>
      </c>
      <c r="AY38" s="199"/>
      <c r="AZ38" s="200"/>
      <c r="BA38" s="167"/>
      <c r="BB38" s="168"/>
      <c r="BC38" s="180"/>
      <c r="BD38" s="181" t="str">
        <f t="shared" ref="BD38:BD60" si="13">IF(BA38&gt;"",VLOOKUP(BA38&amp;$M$10,PART_MASTER,3,FALSE),"")</f>
        <v/>
      </c>
      <c r="BE38" s="171"/>
      <c r="BF38" s="172" t="str">
        <f t="shared" si="7"/>
        <v/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217"/>
      <c r="V39" s="168"/>
      <c r="W39" s="218"/>
      <c r="X39" s="170"/>
      <c r="Y39" s="219"/>
      <c r="Z39" s="172"/>
      <c r="AA39" s="220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204"/>
      <c r="BB39" s="168"/>
      <c r="BC39" s="180"/>
      <c r="BD39" s="181"/>
      <c r="BE39" s="171"/>
      <c r="BF39" s="172"/>
      <c r="BG39" s="183"/>
      <c r="BH39" s="184"/>
      <c r="BI39" s="185"/>
      <c r="BJ39" s="186"/>
      <c r="BK39" s="205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204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 t="str">
        <f t="shared" si="10"/>
        <v/>
      </c>
      <c r="BO40" s="199"/>
      <c r="BP40" s="200"/>
      <c r="BQ40" s="167"/>
      <c r="BR40" s="168"/>
      <c r="BS40" s="180"/>
      <c r="BT40" s="181" t="str">
        <f t="shared" si="11"/>
        <v/>
      </c>
      <c r="BU40" s="182"/>
      <c r="BV40" s="172" t="str">
        <f t="shared" si="8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 t="str">
        <f t="shared" si="10"/>
        <v/>
      </c>
      <c r="BO41" s="199"/>
      <c r="BP41" s="200"/>
      <c r="BQ41" s="167"/>
      <c r="BR41" s="168"/>
      <c r="BS41" s="180"/>
      <c r="BT41" s="181" t="str">
        <f t="shared" si="11"/>
        <v/>
      </c>
      <c r="BU41" s="182"/>
      <c r="BV41" s="172" t="str">
        <f t="shared" si="8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122</v>
      </c>
      <c r="C43" s="240"/>
      <c r="D43" s="240"/>
      <c r="E43" s="240"/>
      <c r="F43" s="241"/>
      <c r="G43" s="242"/>
      <c r="H43" s="243"/>
      <c r="I43" s="233"/>
      <c r="J43" s="244" t="s">
        <v>123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124</v>
      </c>
      <c r="C44" s="335" t="s">
        <v>125</v>
      </c>
      <c r="D44" s="336"/>
      <c r="E44" s="337"/>
      <c r="F44" s="335" t="s">
        <v>126</v>
      </c>
      <c r="G44" s="336"/>
      <c r="H44" s="337"/>
      <c r="I44" s="252"/>
      <c r="J44" s="253" t="s">
        <v>124</v>
      </c>
      <c r="K44" s="335" t="s">
        <v>125</v>
      </c>
      <c r="L44" s="336"/>
      <c r="M44" s="336"/>
      <c r="N44" s="337"/>
      <c r="O44" s="253" t="s">
        <v>127</v>
      </c>
      <c r="P44" s="254" t="s">
        <v>124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212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130</v>
      </c>
      <c r="D46" s="259"/>
      <c r="E46" s="259"/>
      <c r="F46" s="263"/>
      <c r="G46" s="259"/>
      <c r="H46" s="260"/>
      <c r="I46" s="261"/>
      <c r="J46" s="262">
        <v>2</v>
      </c>
      <c r="K46" s="263" t="s">
        <v>131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132</v>
      </c>
      <c r="D47" s="259"/>
      <c r="E47" s="259"/>
      <c r="F47" s="263"/>
      <c r="G47" s="259"/>
      <c r="H47" s="260"/>
      <c r="I47" s="268"/>
      <c r="J47" s="262">
        <v>3</v>
      </c>
      <c r="K47" s="263" t="s">
        <v>133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134</v>
      </c>
      <c r="D48" s="259"/>
      <c r="E48" s="259"/>
      <c r="F48" s="263"/>
      <c r="G48" s="259"/>
      <c r="H48" s="260"/>
      <c r="I48" s="268"/>
      <c r="J48" s="262">
        <v>4</v>
      </c>
      <c r="K48" s="263" t="s">
        <v>135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136</v>
      </c>
      <c r="AD48" s="273"/>
      <c r="AE48" s="274" t="s">
        <v>137</v>
      </c>
      <c r="AF48" s="275">
        <f>SUM(AF22:AF47)</f>
        <v>4.4902089999999992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136</v>
      </c>
      <c r="AT48" s="273"/>
      <c r="AU48" s="274" t="s">
        <v>137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138</v>
      </c>
      <c r="D49" s="259"/>
      <c r="E49" s="259"/>
      <c r="F49" s="263"/>
      <c r="G49" s="259"/>
      <c r="H49" s="260"/>
      <c r="I49" s="268"/>
      <c r="J49" s="262">
        <v>5</v>
      </c>
      <c r="K49" s="263" t="s">
        <v>139</v>
      </c>
      <c r="L49" s="259"/>
      <c r="M49" s="259"/>
      <c r="N49" s="264"/>
      <c r="O49" s="265"/>
      <c r="P49" s="266"/>
      <c r="Q49" s="4"/>
      <c r="R49" s="276" t="s">
        <v>140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141</v>
      </c>
      <c r="AE49" s="280" t="s">
        <v>142</v>
      </c>
      <c r="AF49" s="281">
        <f>AF48*0.986</f>
        <v>4.427346073999999</v>
      </c>
      <c r="AG49" s="4"/>
      <c r="AH49" s="276" t="s">
        <v>140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141</v>
      </c>
      <c r="AU49" s="280" t="s">
        <v>142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143</v>
      </c>
      <c r="D50" s="259"/>
      <c r="E50" s="259"/>
      <c r="F50" s="263"/>
      <c r="G50" s="259"/>
      <c r="H50" s="260"/>
      <c r="I50" s="268"/>
      <c r="J50" s="262">
        <v>6</v>
      </c>
      <c r="K50" s="263" t="s">
        <v>144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145</v>
      </c>
      <c r="AF50" s="281">
        <f>AF48*0.974*0.986</f>
        <v>4.3122350760759991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145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146</v>
      </c>
      <c r="D51" s="259"/>
      <c r="E51" s="259"/>
      <c r="F51" s="263"/>
      <c r="G51" s="259"/>
      <c r="H51" s="260"/>
      <c r="I51" s="268"/>
      <c r="J51" s="262">
        <v>7</v>
      </c>
      <c r="K51" s="263" t="s">
        <v>147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148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149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152</v>
      </c>
      <c r="C55" s="268"/>
      <c r="D55" s="268"/>
      <c r="E55" s="268"/>
      <c r="F55" s="268"/>
      <c r="G55" s="268"/>
      <c r="H55" s="268"/>
      <c r="I55" s="268"/>
      <c r="J55" s="301" t="s">
        <v>153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154</v>
      </c>
      <c r="K56" s="306"/>
      <c r="L56" s="306"/>
      <c r="M56" s="306"/>
      <c r="N56" s="307"/>
      <c r="O56" s="308" t="s">
        <v>155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2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157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TH-KD_FIX</vt:lpstr>
      <vt:lpstr>'TH-KD_FIX'!A.</vt:lpstr>
      <vt:lpstr>'TH-KD_FIX'!C.</vt:lpstr>
      <vt:lpstr>'TH-KD_FIX'!F.</vt:lpstr>
      <vt:lpstr>'TH-KD_FIX'!GCS</vt:lpstr>
      <vt:lpstr>'TH-KD_FIX'!GTH</vt:lpstr>
      <vt:lpstr>'TH-KD_FIX'!H</vt:lpstr>
      <vt:lpstr>'TH-KD_FIX'!h.1</vt:lpstr>
      <vt:lpstr>'TH-KD_FIX'!h.10</vt:lpstr>
      <vt:lpstr>'TH-KD_FIX'!h.2</vt:lpstr>
      <vt:lpstr>'TH-KD_FIX'!h.3</vt:lpstr>
      <vt:lpstr>'TH-KD_FIX'!h.4</vt:lpstr>
      <vt:lpstr>'TH-KD_FIX'!h.5</vt:lpstr>
      <vt:lpstr>'TH-KD_FIX'!h.6</vt:lpstr>
      <vt:lpstr>'TH-KD_FIX'!h.7</vt:lpstr>
      <vt:lpstr>'TH-KD_FIX'!h.8</vt:lpstr>
      <vt:lpstr>'TH-KD_FIX'!h.9</vt:lpstr>
      <vt:lpstr>'TH-KD_FIX'!HS</vt:lpstr>
      <vt:lpstr>'TH-KD_FIX'!HS.1</vt:lpstr>
      <vt:lpstr>'TH-KD_FIX'!HS.2</vt:lpstr>
      <vt:lpstr>'TH-KD_FIX'!HS.3</vt:lpstr>
      <vt:lpstr>'TH-KD_FIX'!HS.4</vt:lpstr>
      <vt:lpstr>'TH-KD_FIX'!HS.5</vt:lpstr>
      <vt:lpstr>'TH-KD_FIX'!Print_Area</vt:lpstr>
      <vt:lpstr>'TH-KD_FIX'!Q</vt:lpstr>
      <vt:lpstr>'TH-KD_FIX'!R.</vt:lpstr>
      <vt:lpstr>'TH-KD_FIX'!W</vt:lpstr>
      <vt:lpstr>'TH-KD_FIX'!w.1</vt:lpstr>
      <vt:lpstr>'TH-KD_FIX'!w.10</vt:lpstr>
      <vt:lpstr>'TH-KD_FIX'!w.2</vt:lpstr>
      <vt:lpstr>'TH-KD_FIX'!w.3</vt:lpstr>
      <vt:lpstr>'TH-KD_FIX'!w.4</vt:lpstr>
      <vt:lpstr>'TH-KD_FIX'!w.5</vt:lpstr>
      <vt:lpstr>'TH-KD_FIX'!w.6</vt:lpstr>
      <vt:lpstr>'TH-KD_FIX'!w.7</vt:lpstr>
      <vt:lpstr>'TH-KD_FIX'!w.8</vt:lpstr>
      <vt:lpstr>'TH-KD_FIX'!w.9</vt:lpstr>
      <vt:lpstr>'TH-KD_FIX'!WS</vt:lpstr>
      <vt:lpstr>'TH-KD_FIX'!WS.1</vt:lpstr>
      <vt:lpstr>'TH-KD_FIX'!WS.2</vt:lpstr>
      <vt:lpstr>'TH-KD_FIX'!WS.3</vt:lpstr>
      <vt:lpstr>'TH-KD_FIX'!WS.4</vt:lpstr>
      <vt:lpstr>'TH-KD_FIX'!WS.5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2024-07-30T01:56:55Z</dcterms:created>
  <dcterms:modified xsi:type="dcterms:W3CDTF">2024-08-16T08:29:24Z</dcterms:modified>
</cp:coreProperties>
</file>