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4E4F642E-6071-4237-847C-1E462BBC2867}" xr6:coauthVersionLast="47" xr6:coauthVersionMax="47" xr10:uidLastSave="{00000000-0000-0000-0000-000000000000}"/>
  <bookViews>
    <workbookView xWindow="-108" yWindow="-108" windowWidth="23256" windowHeight="12456" xr2:uid="{206842EB-2D44-4B5C-AFFA-0346D68B425D}"/>
  </bookViews>
  <sheets>
    <sheet name="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'CAL-KD'!$P$18</definedName>
    <definedName name="BD">"BD"</definedName>
    <definedName name="C." localSheetId="0">'CAL-KD'!$P$17</definedName>
    <definedName name="F." localSheetId="0">'CAL-KD'!$P$16</definedName>
    <definedName name="GCS" localSheetId="0">'CAL-KD'!$O$12</definedName>
    <definedName name="GTH" localSheetId="0">'CAL-KD'!$O$11</definedName>
    <definedName name="H" localSheetId="0">'CAL-KD'!$E$12</definedName>
    <definedName name="h.1" localSheetId="0">'CAL-KD'!$C$14</definedName>
    <definedName name="h.10" localSheetId="0">'CAL-KD'!$E$18</definedName>
    <definedName name="h.2" localSheetId="0">'CAL-KD'!$C$15</definedName>
    <definedName name="h.3" localSheetId="0">'CAL-KD'!$C$16</definedName>
    <definedName name="h.4" localSheetId="0">'CAL-KD'!$C$17</definedName>
    <definedName name="h.5" localSheetId="0">'CAL-KD'!$C$18</definedName>
    <definedName name="h.6" localSheetId="0">'CAL-KD'!$E$14</definedName>
    <definedName name="h.7" localSheetId="0">'CAL-KD'!$E$15</definedName>
    <definedName name="h.8" localSheetId="0">'CAL-KD'!$E$16</definedName>
    <definedName name="h.9" localSheetId="0">'CAL-KD'!$E$17</definedName>
    <definedName name="HS" localSheetId="0">'CAL-KD'!$H$12</definedName>
    <definedName name="HS.1" localSheetId="0">'CAL-KD'!$L$14</definedName>
    <definedName name="HS.2" localSheetId="0">'CAL-KD'!$L$15</definedName>
    <definedName name="HS.3" localSheetId="0">'CAL-KD'!$L$16</definedName>
    <definedName name="HS.4" localSheetId="0">'CAL-KD'!$L$17</definedName>
    <definedName name="HS.5" localSheetId="0">'CAL-KD'!$L$18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'CAL-KD'!$1:$61</definedName>
    <definedName name="Q" localSheetId="0">'CAL-KD'!$I$11</definedName>
    <definedName name="R." localSheetId="0">'CAL-KD'!$C$62</definedName>
    <definedName name="st" hidden="1">[6]Gra_Ord_In_2000!$BA$12:$BA$1655</definedName>
    <definedName name="W" localSheetId="0">'CAL-KD'!$E$11</definedName>
    <definedName name="w.1" localSheetId="0">'CAL-KD'!$H$14</definedName>
    <definedName name="w.10" localSheetId="0">'CAL-KD'!$J$18</definedName>
    <definedName name="w.2" localSheetId="0">'CAL-KD'!$H$15</definedName>
    <definedName name="w.3" localSheetId="0">'CAL-KD'!$H$16</definedName>
    <definedName name="w.4" localSheetId="0">'CAL-KD'!$H$17</definedName>
    <definedName name="w.5" localSheetId="0">'CAL-KD'!$H$18</definedName>
    <definedName name="w.6" localSheetId="0">'CAL-KD'!$J$14</definedName>
    <definedName name="w.7" localSheetId="0">'CAL-KD'!$J$15</definedName>
    <definedName name="w.8" localSheetId="0">'CAL-KD'!$J$16</definedName>
    <definedName name="w.9" localSheetId="0">'CAL-KD'!$J$17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'CAL-KD'!$L$12</definedName>
    <definedName name="WS.1" localSheetId="0">'CAL-KD'!$N$14</definedName>
    <definedName name="WS.2" localSheetId="0">'CAL-KD'!$N$15</definedName>
    <definedName name="WS.3" localSheetId="0">'CAL-KD'!$N$16</definedName>
    <definedName name="WS.4" localSheetId="0">'CAL-KD'!$N$17</definedName>
    <definedName name="WS.5" localSheetId="0">'CAL-KD'!$N$18</definedName>
    <definedName name="Z_8BD11290_77B3_4D27_9040_BB9D2A7264B2_.wvu.PrintArea" localSheetId="0" hidden="1">'CAL-KD'!$1:$61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3" i="1"/>
  <c r="BU30" i="1"/>
  <c r="BU29" i="1"/>
  <c r="BU27" i="1"/>
  <c r="BV27" i="1" s="1"/>
  <c r="BU26" i="1"/>
  <c r="BU23" i="1"/>
  <c r="BV23" i="1"/>
  <c r="BE34" i="1"/>
  <c r="BF34" i="1" s="1"/>
  <c r="BE32" i="1"/>
  <c r="BF32" i="1" s="1"/>
  <c r="BE31" i="1"/>
  <c r="BF31" i="1" s="1"/>
  <c r="BE28" i="1"/>
  <c r="BF28" i="1" s="1"/>
  <c r="BE26" i="1"/>
  <c r="BF26" i="1" s="1"/>
  <c r="BQ33" i="1"/>
  <c r="BE23" i="1"/>
  <c r="BF23" i="1"/>
  <c r="BA27" i="1"/>
  <c r="BA22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V34" i="1"/>
  <c r="BT34" i="1"/>
  <c r="BN34" i="1"/>
  <c r="AV34" i="1"/>
  <c r="AU34" i="1"/>
  <c r="AP34" i="1"/>
  <c r="AL34" i="1"/>
  <c r="AF34" i="1"/>
  <c r="AE34" i="1"/>
  <c r="Z34" i="1"/>
  <c r="V34" i="1"/>
  <c r="BF33" i="1"/>
  <c r="AV33" i="1"/>
  <c r="AU33" i="1"/>
  <c r="AP33" i="1"/>
  <c r="AL33" i="1"/>
  <c r="AF33" i="1"/>
  <c r="AE33" i="1"/>
  <c r="Z33" i="1"/>
  <c r="V33" i="1"/>
  <c r="BV32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AV26" i="1"/>
  <c r="AU26" i="1"/>
  <c r="AP26" i="1"/>
  <c r="AN26" i="1"/>
  <c r="AL26" i="1"/>
  <c r="AF26" i="1"/>
  <c r="AE26" i="1"/>
  <c r="Z26" i="1"/>
  <c r="V26" i="1"/>
  <c r="BF25" i="1"/>
  <c r="AU25" i="1"/>
  <c r="AP25" i="1"/>
  <c r="AL25" i="1"/>
  <c r="AE25" i="1"/>
  <c r="AF25" i="1" s="1"/>
  <c r="Z25" i="1"/>
  <c r="X25" i="1"/>
  <c r="V25" i="1"/>
  <c r="BV24" i="1"/>
  <c r="BF24" i="1"/>
  <c r="AU24" i="1"/>
  <c r="AS24" i="1"/>
  <c r="AP24" i="1"/>
  <c r="AL24" i="1"/>
  <c r="AE24" i="1"/>
  <c r="AF24" i="1" s="1"/>
  <c r="AB24" i="1"/>
  <c r="Z24" i="1"/>
  <c r="X24" i="1"/>
  <c r="V24" i="1"/>
  <c r="AU23" i="1"/>
  <c r="AV23" i="1" s="1"/>
  <c r="AS23" i="1"/>
  <c r="AP23" i="1"/>
  <c r="AN23" i="1"/>
  <c r="AL23" i="1"/>
  <c r="AE23" i="1"/>
  <c r="AF23" i="1" s="1"/>
  <c r="Z23" i="1"/>
  <c r="X23" i="1"/>
  <c r="V23" i="1"/>
  <c r="BV22" i="1"/>
  <c r="BF22" i="1"/>
  <c r="AU22" i="1"/>
  <c r="AS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P17" i="1"/>
  <c r="AF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H14" i="1"/>
  <c r="BF14" i="1"/>
  <c r="BD14" i="1"/>
  <c r="BA14" i="1"/>
  <c r="AY14" i="1"/>
  <c r="AT14" i="1"/>
  <c r="AP14" i="1"/>
  <c r="AN14" i="1"/>
  <c r="AK14" i="1"/>
  <c r="AI14" i="1"/>
  <c r="AD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BZ11" i="1" s="1"/>
  <c r="CA10" i="1"/>
  <c r="BQ10" i="1"/>
  <c r="BK10" i="1"/>
  <c r="BA10" i="1"/>
  <c r="AU10" i="1"/>
  <c r="AE10" i="1"/>
  <c r="M10" i="1"/>
  <c r="K10" i="1"/>
  <c r="BG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Q3" i="1"/>
  <c r="BA3" i="1"/>
  <c r="E3" i="1"/>
  <c r="AK3" i="1" s="1"/>
  <c r="AF2" i="1"/>
  <c r="AV2" i="1" s="1"/>
  <c r="BL2" i="1" s="1"/>
  <c r="CB2" i="1" s="1"/>
  <c r="BV29" i="1" l="1"/>
  <c r="AE4" i="1"/>
  <c r="AU4" i="1"/>
  <c r="CA4" i="1"/>
  <c r="AF48" i="1"/>
  <c r="AV27" i="1"/>
  <c r="AA10" i="1"/>
  <c r="BW10" i="1"/>
  <c r="BJ11" i="1"/>
  <c r="AR14" i="1"/>
  <c r="AD12" i="1"/>
  <c r="AN24" i="1"/>
  <c r="AV24" i="1" s="1"/>
  <c r="BV33" i="1"/>
  <c r="AN25" i="1"/>
  <c r="AV25" i="1" s="1"/>
  <c r="AV17" i="1"/>
  <c r="BV25" i="1"/>
  <c r="AN27" i="1"/>
  <c r="BV30" i="1"/>
  <c r="AQ10" i="1"/>
  <c r="CB17" i="1"/>
  <c r="AT11" i="1"/>
  <c r="BL17" i="1"/>
  <c r="U3" i="1"/>
  <c r="AT12" i="1"/>
  <c r="BX14" i="1"/>
  <c r="AN22" i="1"/>
  <c r="AV22" i="1" s="1"/>
  <c r="AV48" i="1" s="1"/>
  <c r="BV26" i="1"/>
  <c r="BV28" i="1"/>
  <c r="BV31" i="1"/>
  <c r="AV50" i="1" l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76CE5C9-11D3-461C-BC3A-34F20790E30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DBB6EA1-2BBB-4754-8117-CAD6C9CA8FC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E925EB6-F599-4E17-BF50-73BBDD3533D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<sst xmlns="http://schemas.openxmlformats.org/spreadsheetml/2006/main" count="518" uniqueCount="179">
  <si>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</si>
  <si>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</si>
  <si>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</si>
  <si>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</si>
  <si>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</si>
  <si>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</si>
  <si>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</si>
  <si>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</si>
  <si>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</si>
  <si>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</si>
  <si>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</si>
  <si>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</si>
  <si>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</si>
  <si>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</si>
  <si>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</si>
  <si>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CAL-KD EC</t>
  </si>
  <si>
    <t>Delivery Date</t>
  </si>
  <si>
    <t>Elevation Code</t>
  </si>
  <si>
    <t>52CL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</si>
  <si>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</si>
  <si>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</si>
  <si>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</si>
  <si>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U9E-51034</t>
  </si>
  <si>
    <t>Unit Code</t>
  </si>
  <si>
    <r>
      <t xml:space="preserve">H </t>
    </r>
    <r>
      <rPr>
        <sz val="10"/>
        <rFont val="Arial"/>
        <family val="2"/>
      </rPr>
      <t>item</t>
    </r>
  </si>
  <si>
    <t>U9E-50010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</si>
  <si>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</si>
  <si>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</si>
  <si>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</si>
  <si>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</si>
  <si>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</si>
  <si>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</si>
  <si>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</si>
  <si>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</si>
  <si>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</si>
  <si>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</si>
  <si>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</si>
  <si>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</si>
  <si>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</si>
  <si>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</si>
  <si>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</si>
  <si>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</si>
  <si>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</si>
  <si>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</si>
  <si>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</si>
  <si>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</si>
  <si>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</si>
  <si>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</si>
  <si>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</si>
  <si>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</si>
  <si>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</si>
  <si>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</si>
  <si>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</si>
  <si>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</si>
  <si>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</si>
  <si>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</si>
  <si>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</si>
  <si>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</si>
  <si>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</si>
  <si>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</si>
  <si>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</si>
  <si>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</si>
  <si>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</si>
  <si>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</si>
  <si>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</si>
  <si>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</si>
  <si>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</si>
  <si>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</si>
  <si>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</si>
  <si>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</si>
  <si>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</si>
  <si>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</si>
  <si>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</si>
  <si>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</si>
  <si>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</si>
  <si>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</si>
  <si>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</si>
  <si>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</si>
  <si>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</si>
  <si>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</si>
  <si>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</si>
  <si>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</si>
  <si>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</si>
  <si>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Without Arm Stopper</t>
  </si>
  <si>
    <t>TOP RAIL</t>
  </si>
  <si>
    <t>9K-87136</t>
  </si>
  <si>
    <t>2K-33876Y</t>
  </si>
  <si>
    <t>SILL</t>
  </si>
  <si>
    <t>9K-87103</t>
  </si>
  <si>
    <t>BOTTOM RAIL</t>
  </si>
  <si>
    <t>9K-30239</t>
  </si>
  <si>
    <t>FOR JAMB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</si>
  <si>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</si>
  <si>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</si>
  <si>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</si>
  <si>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</si>
  <si>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</si>
  <si>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</si>
  <si>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</si>
  <si>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</si>
  <si>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</si>
  <si>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</si>
  <si>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</si>
  <si>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</si>
  <si>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GLASS BEAD</t>
  </si>
  <si>
    <t>9K-86115</t>
  </si>
  <si>
    <t>2K-29158</t>
  </si>
  <si>
    <t>2K-29161</t>
  </si>
  <si>
    <t>MS-4012</t>
  </si>
  <si>
    <t>FOR HANDLE</t>
  </si>
  <si>
    <t>EM-4008D8-SA</t>
  </si>
  <si>
    <t>BM-4025G</t>
  </si>
  <si>
    <t>S</t>
  </si>
  <si>
    <t>9K-10840</t>
  </si>
  <si>
    <t>9K-30171</t>
  </si>
  <si>
    <t>FOR JOINT FRAME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</si>
  <si>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</si>
  <si>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</si>
  <si>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</si>
  <si>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</si>
  <si>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</si>
  <si>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</si>
  <si>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</si>
  <si>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</si>
  <si>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</si>
  <si>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</si>
  <si>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</si>
  <si>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</si>
  <si>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</si>
  <si>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</si>
  <si>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</si>
  <si>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</si>
  <si>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</si>
  <si>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</si>
  <si>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</si>
  <si>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</si>
  <si>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</si>
  <si>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</si>
  <si>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</si>
  <si>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</si>
  <si>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</si>
  <si>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</si>
  <si>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</si>
  <si>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</si>
  <si>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</si>
  <si>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</si>
  <si>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</si>
  <si>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</si>
  <si>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</si>
  <si>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</si>
  <si>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</si>
  <si>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</si>
  <si>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</si>
  <si>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</si>
  <si>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</si>
  <si>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</si>
  <si>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</si>
  <si>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SPACER</t>
  </si>
  <si>
    <t>PULLING BLOCK</t>
  </si>
  <si>
    <t>CAMLATCH RECEIVER</t>
  </si>
  <si>
    <t>SEALER PAD</t>
  </si>
  <si>
    <t>AT MATERIAL</t>
  </si>
  <si>
    <t>LABEL</t>
  </si>
  <si>
    <t>EM-4008</t>
  </si>
  <si>
    <t>2K-30630</t>
  </si>
  <si>
    <t>9K-30241</t>
  </si>
  <si>
    <t>YS</t>
  </si>
  <si>
    <t>Y</t>
  </si>
  <si>
    <t>YK</t>
  </si>
  <si>
    <t>FOR PULLING BLOCK</t>
  </si>
  <si>
    <t>FOR JAMB (R), FOR JAMB (L), FOR HEAD</t>
  </si>
  <si>
    <t>FOR FRICTION STAY</t>
  </si>
  <si>
    <t>CAMLATCH HANDLE</t>
  </si>
  <si>
    <t>SETTING BLOCK</t>
  </si>
  <si>
    <t>GASKET</t>
  </si>
  <si>
    <t>WEATHER STRIP</t>
  </si>
  <si>
    <t>EF-4008D7-SA</t>
  </si>
  <si>
    <t>FOR OUTSIDE</t>
  </si>
  <si>
    <t>FOR 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</si>
</sst>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AEB02351-AD95-446B-BF29-296383D9A108}"/>
    <cellStyle name="Normal" xfId="0" builtinId="0"/>
    <cellStyle name="Normal 2" xfId="1" xr:uid="{34CE2F4C-BA47-48AE-87EB-CEEC72812037}"/>
    <cellStyle name="Normal 5" xfId="3" xr:uid="{D9CF29D3-3F22-4228-8716-4776A2720A1A}"/>
    <cellStyle name="Normal_COBA 2" xfId="4" xr:uid="{F6392FE7-30CF-4B54-902A-A7C7352409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EA585C3-30E6-45E8-8BE2-CA57E162C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7B8CAF2-9F25-4F5E-8436-2E912615B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3A9B5B0-C5B8-4BAA-A28E-91FBC5AB3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F29F841E-894B-444C-960F-7A17A14E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EB0402A8-A6F7-43FA-8DCB-2314FCD65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B18C4C9-C94A-4E1B-902C-A98C56543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A9BC9C3-84A2-42D4-A34D-6966B7CD6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13</xdr:col>
      <xdr:colOff>276810</xdr:colOff>
      <xdr:row>37</xdr:row>
      <xdr:rowOff>95250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980E7327-B2E8-4FF8-8269-F14B844D8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694" r="21483"/>
        <a:stretch/>
      </xdr:blipFill>
      <xdr:spPr bwMode="auto">
        <a:xfrm>
          <a:off x="2720340" y="4107180"/>
          <a:ext cx="3301950" cy="2945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7027-1272-47D6-8728-4EDAA818725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45523.375341087965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45523.375341087965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45523.375341087965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45523.375341087965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45523.375341087965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CAL-KD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CAL-KD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CAL-KD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CAL-KD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3">
        <f>W</f>
        <v>1000</v>
      </c>
      <c r="L9" s="32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52CL</v>
      </c>
      <c r="V9" s="36"/>
      <c r="W9" s="55"/>
      <c r="X9" s="62"/>
      <c r="Y9" s="62"/>
      <c r="Z9" s="63" t="s">
        <v>21</v>
      </c>
      <c r="AA9" s="323">
        <f>$K$9</f>
        <v>1000</v>
      </c>
      <c r="AB9" s="325"/>
      <c r="AC9" s="65"/>
      <c r="AD9" s="61"/>
      <c r="AE9" s="59" t="str">
        <f>IF($O$9&gt;0,$O$9,"")</f>
        <v>U9E-51034</v>
      </c>
      <c r="AF9" s="60"/>
      <c r="AG9" s="3"/>
      <c r="AH9" s="53" t="s">
        <v>20</v>
      </c>
      <c r="AI9" s="36"/>
      <c r="AJ9" s="37"/>
      <c r="AK9" s="54" t="str">
        <f>IF($E$9&gt;0,$E$9,"")</f>
        <v>52CL</v>
      </c>
      <c r="AL9" s="36"/>
      <c r="AM9" s="55"/>
      <c r="AN9" s="62"/>
      <c r="AO9" s="62"/>
      <c r="AP9" s="63" t="s">
        <v>21</v>
      </c>
      <c r="AQ9" s="323">
        <f>$K$9</f>
        <v>1000</v>
      </c>
      <c r="AR9" s="325"/>
      <c r="AS9" s="65"/>
      <c r="AT9" s="61"/>
      <c r="AU9" s="59" t="str">
        <f>IF($O$9&gt;0,$O$9,"")</f>
        <v>U9E-51034</v>
      </c>
      <c r="AV9" s="60"/>
      <c r="AW9" s="3"/>
      <c r="AX9" s="53" t="s">
        <v>20</v>
      </c>
      <c r="AY9" s="36"/>
      <c r="AZ9" s="37"/>
      <c r="BA9" s="54" t="str">
        <f>IF(E9&gt;0,E9,"")</f>
        <v>52CL</v>
      </c>
      <c r="BB9" s="36"/>
      <c r="BC9" s="55"/>
      <c r="BD9" s="62"/>
      <c r="BE9" s="62"/>
      <c r="BF9" s="63" t="s">
        <v>21</v>
      </c>
      <c r="BG9" s="323">
        <f>$K$9</f>
        <v>1000</v>
      </c>
      <c r="BH9" s="325"/>
      <c r="BI9" s="65"/>
      <c r="BJ9" s="61"/>
      <c r="BK9" s="59" t="str">
        <f>IF($O$9&gt;0,$O$9,"")</f>
        <v>U9E-51034</v>
      </c>
      <c r="BL9" s="60"/>
      <c r="BM9" s="3"/>
      <c r="BN9" s="53" t="s">
        <v>20</v>
      </c>
      <c r="BO9" s="36"/>
      <c r="BP9" s="37"/>
      <c r="BQ9" s="54" t="str">
        <f>IF(U9&gt;0,U9,"")</f>
        <v>52CL</v>
      </c>
      <c r="BR9" s="36"/>
      <c r="BS9" s="55"/>
      <c r="BT9" s="62"/>
      <c r="BU9" s="62"/>
      <c r="BV9" s="63" t="s">
        <v>21</v>
      </c>
      <c r="BW9" s="323">
        <f>$K$9</f>
        <v>1000</v>
      </c>
      <c r="BX9" s="325"/>
      <c r="BY9" s="65"/>
      <c r="BZ9" s="61"/>
      <c r="CA9" s="59" t="str">
        <f>IF($O$9&gt;0,$O$9,"")</f>
        <v>U9E-51034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3">
        <f>H</f>
        <v>2000</v>
      </c>
      <c r="L10" s="324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3">
        <f>$K$10</f>
        <v>2000</v>
      </c>
      <c r="AB10" s="325"/>
      <c r="AC10" s="65"/>
      <c r="AD10" s="61"/>
      <c r="AE10" s="59" t="str">
        <f>IF($O$10&gt;0,$O$10,"")</f>
        <v>U9E-50010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3">
        <f>$K$10</f>
        <v>2000</v>
      </c>
      <c r="AR10" s="325"/>
      <c r="AS10" s="65"/>
      <c r="AT10" s="61"/>
      <c r="AU10" s="59" t="str">
        <f>IF($O$10&gt;0,$O$10,"")</f>
        <v>U9E-50010</v>
      </c>
      <c r="AV10" s="60"/>
      <c r="AW10" s="3"/>
      <c r="AX10" s="53" t="s">
        <v>23</v>
      </c>
      <c r="AY10" s="36"/>
      <c r="AZ10" s="37"/>
      <c r="BA10" s="54" t="str">
        <f>IF($U$10&gt;0,$U$10,"")</f>
        <v>52CL</v>
      </c>
      <c r="BB10" s="36"/>
      <c r="BC10" s="55"/>
      <c r="BD10" s="62"/>
      <c r="BE10" s="62"/>
      <c r="BF10" s="66" t="s">
        <v>24</v>
      </c>
      <c r="BG10" s="323">
        <f>$K$10</f>
        <v>2000</v>
      </c>
      <c r="BH10" s="325"/>
      <c r="BI10" s="65"/>
      <c r="BJ10" s="61"/>
      <c r="BK10" s="59" t="str">
        <f>IF($O$10&gt;0,$O$10,"")</f>
        <v>U9E-50010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23">
        <f>$K$10</f>
        <v>2000</v>
      </c>
      <c r="BX10" s="325"/>
      <c r="BY10" s="65"/>
      <c r="BZ10" s="61"/>
      <c r="CA10" s="59" t="str">
        <f>IF($O$10&gt;0,$O$10,"")</f>
        <v>U9E-50010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6" t="s">
        <v>28</v>
      </c>
      <c r="I11" s="326">
        <v>1</v>
      </c>
      <c r="J11" s="326" t="s">
        <v>29</v>
      </c>
      <c r="K11" s="328" t="s">
        <v>30</v>
      </c>
      <c r="L11" s="329"/>
      <c r="M11" s="332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6" t="s">
        <v>28</v>
      </c>
      <c r="Y11" s="326">
        <f>IF($I$11&gt;0,$I$11,"")</f>
        <v>1</v>
      </c>
      <c r="Z11" s="326" t="s">
        <v>29</v>
      </c>
      <c r="AA11" s="328" t="str">
        <f>IF($K$11&gt;0,$K$11,"")</f>
        <v>TT01</v>
      </c>
      <c r="AB11" s="329"/>
      <c r="AC11" s="332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6" t="s">
        <v>28</v>
      </c>
      <c r="AO11" s="326">
        <f>IF($I$11&gt;0,$I$11,"")</f>
        <v>1</v>
      </c>
      <c r="AP11" s="326" t="s">
        <v>29</v>
      </c>
      <c r="AQ11" s="328" t="str">
        <f>IF($K$11&gt;0,$K$11,"")</f>
        <v>TT01</v>
      </c>
      <c r="AR11" s="329"/>
      <c r="AS11" s="332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6" t="s">
        <v>28</v>
      </c>
      <c r="BE11" s="326">
        <f>IF($I$11&gt;0,$I$11,"")</f>
        <v>1</v>
      </c>
      <c r="BF11" s="326" t="s">
        <v>29</v>
      </c>
      <c r="BG11" s="328" t="str">
        <f>IF($K$11&gt;0,$K$11,"")</f>
        <v>TT01</v>
      </c>
      <c r="BH11" s="329"/>
      <c r="BI11" s="332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6" t="s">
        <v>28</v>
      </c>
      <c r="BU11" s="326">
        <f>IF($I$11&gt;0,$I$11,"")</f>
        <v>1</v>
      </c>
      <c r="BV11" s="326" t="s">
        <v>29</v>
      </c>
      <c r="BW11" s="328" t="str">
        <f>IF($K$11&gt;0,$K$11,"")</f>
        <v>TT01</v>
      </c>
      <c r="BX11" s="329"/>
      <c r="BY11" s="332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7"/>
      <c r="I12" s="327"/>
      <c r="J12" s="327"/>
      <c r="K12" s="330"/>
      <c r="L12" s="331"/>
      <c r="M12" s="333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7"/>
      <c r="Y12" s="327"/>
      <c r="Z12" s="327"/>
      <c r="AA12" s="330"/>
      <c r="AB12" s="331"/>
      <c r="AC12" s="333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7"/>
      <c r="AO12" s="327"/>
      <c r="AP12" s="327"/>
      <c r="AQ12" s="330"/>
      <c r="AR12" s="331"/>
      <c r="AS12" s="333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7"/>
      <c r="BE12" s="327"/>
      <c r="BF12" s="327"/>
      <c r="BG12" s="330"/>
      <c r="BH12" s="331"/>
      <c r="BI12" s="333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7"/>
      <c r="BU12" s="327"/>
      <c r="BV12" s="327"/>
      <c r="BW12" s="330"/>
      <c r="BX12" s="331"/>
      <c r="BY12" s="333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/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H-50</f>
        <v>1950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 t="str">
        <f>IF($C$14&gt;0,$C$14,"")</f>
        <v/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1950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 t="str">
        <f>IF($C$14&gt;0,$C$14,"")</f>
        <v/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1950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 t="str">
        <f>IF($C$14&gt;0,$C$14,"")</f>
        <v/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1950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 t="str">
        <f>IF($C$14&gt;0,$C$14,"")</f>
        <v/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1950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/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 t="str">
        <f>IF($C$15&gt;0,$C$15,"")</f>
        <v/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 t="str">
        <f>IF($C$15&gt;0,$C$15,"")</f>
        <v/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 t="str">
        <f>IF($C$15&gt;0,$C$15,"")</f>
        <v/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 t="str">
        <f>IF($C$15&gt;0,$C$15,"")</f>
        <v/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(HS.1/2)+25</f>
        <v>1000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1000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1000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6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 t="s">
        <v>83</v>
      </c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84</v>
      </c>
      <c r="AI22" s="199"/>
      <c r="AJ22" s="203"/>
      <c r="AK22" s="167" t="s">
        <v>85</v>
      </c>
      <c r="AL22" s="168" t="str">
        <f t="shared" ref="AL22:AL47" si="3">IF(AK22&gt;"","-","")</f>
        <v>-</v>
      </c>
      <c r="AM22" s="201">
        <v>5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 t="s">
        <v>83</v>
      </c>
      <c r="AS22" s="175" t="str">
        <f>IF(WS.1&lt;=448,"9K-11346",IF(WS.1&lt;=648,"9K-11347",IF(WS.1&lt;=948,"9K-11349","9K-11349")))</f>
        <v>9K-11349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153</v>
      </c>
      <c r="AY22" s="199"/>
      <c r="AZ22" s="200"/>
      <c r="BA22" s="204" t="str">
        <f>IF(W&lt;=400,"MIN LIMIT",IF(W&lt;=500,"9K-11346",IF(W&lt;=700,"9K-11347",IF(W&lt;=1000,"9K-11349","9K-11349"))))</f>
        <v>9K-11349</v>
      </c>
      <c r="BB22" s="168"/>
      <c r="BC22" s="180"/>
      <c r="BD22" s="181" t="s">
        <v>166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172</v>
      </c>
      <c r="BO22" s="199"/>
      <c r="BP22" s="200"/>
      <c r="BQ22" s="204" t="s">
        <v>86</v>
      </c>
      <c r="BR22" s="168"/>
      <c r="BS22" s="180"/>
      <c r="BT22" s="181" t="s">
        <v>167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87</v>
      </c>
      <c r="S23" s="199"/>
      <c r="T23" s="200"/>
      <c r="U23" s="167" t="s">
        <v>88</v>
      </c>
      <c r="V23" s="168" t="str">
        <f t="shared" si="0"/>
        <v>-</v>
      </c>
      <c r="W23" s="201">
        <v>6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 t="s">
        <v>83</v>
      </c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89</v>
      </c>
      <c r="AI23" s="199"/>
      <c r="AJ23" s="203"/>
      <c r="AK23" s="167" t="s">
        <v>85</v>
      </c>
      <c r="AL23" s="168" t="str">
        <f t="shared" si="3"/>
        <v>-</v>
      </c>
      <c r="AM23" s="201">
        <v>6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 t="s">
        <v>83</v>
      </c>
      <c r="AS23" s="175" t="str">
        <f>IF(WS.1&lt;=448,"9K-11346",IF(WS.1&lt;=648,"9K-11347",IF(WS.1&lt;=948,"9K-11349","9K-11349")))</f>
        <v>9K-11349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154</v>
      </c>
      <c r="AY23" s="199"/>
      <c r="AZ23" s="200"/>
      <c r="BA23" s="167" t="s">
        <v>163</v>
      </c>
      <c r="BB23" s="168"/>
      <c r="BC23" s="180"/>
      <c r="BD23" s="181" t="s">
        <v>166</v>
      </c>
      <c r="BE23" s="171">
        <f>IF(H&gt;1000,2,0)</f>
        <v>2</v>
      </c>
      <c r="BF23" s="172">
        <f t="shared" si="7"/>
        <v>2</v>
      </c>
      <c r="BG23" s="183"/>
      <c r="BH23" s="184" t="s">
        <v>169</v>
      </c>
      <c r="BI23" s="185"/>
      <c r="BJ23" s="186"/>
      <c r="BK23" s="205"/>
      <c r="BL23" s="188"/>
      <c r="BM23" s="4"/>
      <c r="BN23" s="198" t="s">
        <v>158</v>
      </c>
      <c r="BO23" s="199"/>
      <c r="BP23" s="200"/>
      <c r="BQ23" s="167" t="s">
        <v>164</v>
      </c>
      <c r="BR23" s="168"/>
      <c r="BS23" s="180"/>
      <c r="BT23" s="181" t="s">
        <v>168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93</v>
      </c>
      <c r="S24" s="199"/>
      <c r="T24" s="200"/>
      <c r="U24" s="167" t="s">
        <v>94</v>
      </c>
      <c r="V24" s="168" t="str">
        <f t="shared" si="0"/>
        <v>-</v>
      </c>
      <c r="W24" s="201">
        <v>7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 t="str">
        <f>CONCATENATE("a = ",(H/2))</f>
        <v>a = 1000</v>
      </c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95</v>
      </c>
      <c r="AI24" s="199"/>
      <c r="AJ24" s="203"/>
      <c r="AK24" s="167" t="s">
        <v>96</v>
      </c>
      <c r="AL24" s="168" t="str">
        <f t="shared" si="3"/>
        <v>-</v>
      </c>
      <c r="AM24" s="201">
        <v>4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975</v>
      </c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154</v>
      </c>
      <c r="AY24" s="199"/>
      <c r="AZ24" s="200"/>
      <c r="BA24" s="167" t="s">
        <v>111</v>
      </c>
      <c r="BB24" s="168"/>
      <c r="BC24" s="180"/>
      <c r="BD24" s="181" t="s">
        <v>166</v>
      </c>
      <c r="BE24" s="171">
        <v>8</v>
      </c>
      <c r="BF24" s="172">
        <f t="shared" si="7"/>
        <v>8</v>
      </c>
      <c r="BG24" s="183"/>
      <c r="BH24" s="184" t="s">
        <v>115</v>
      </c>
      <c r="BI24" s="185"/>
      <c r="BJ24" s="186"/>
      <c r="BK24" s="187"/>
      <c r="BL24" s="188" t="s">
        <v>112</v>
      </c>
      <c r="BM24" s="4"/>
      <c r="BN24" s="198" t="s">
        <v>173</v>
      </c>
      <c r="BO24" s="199"/>
      <c r="BP24" s="200"/>
      <c r="BQ24" s="167" t="s">
        <v>98</v>
      </c>
      <c r="BR24" s="168"/>
      <c r="BS24" s="180"/>
      <c r="BT24" s="181" t="s">
        <v>168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99</v>
      </c>
      <c r="S25" s="199"/>
      <c r="T25" s="200"/>
      <c r="U25" s="167" t="s">
        <v>94</v>
      </c>
      <c r="V25" s="168" t="str">
        <f t="shared" si="0"/>
        <v>-</v>
      </c>
      <c r="W25" s="201">
        <v>12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100</v>
      </c>
      <c r="AI25" s="199"/>
      <c r="AJ25" s="203"/>
      <c r="AK25" s="167" t="s">
        <v>96</v>
      </c>
      <c r="AL25" s="168" t="str">
        <f t="shared" si="3"/>
        <v>-</v>
      </c>
      <c r="AM25" s="201">
        <v>2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155</v>
      </c>
      <c r="AY25" s="199"/>
      <c r="AZ25" s="200"/>
      <c r="BA25" s="167" t="s">
        <v>113</v>
      </c>
      <c r="BB25" s="168"/>
      <c r="BC25" s="180"/>
      <c r="BD25" s="181" t="s">
        <v>132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112</v>
      </c>
      <c r="BM25" s="4"/>
      <c r="BN25" s="198" t="s">
        <v>173</v>
      </c>
      <c r="BO25" s="199"/>
      <c r="BP25" s="200"/>
      <c r="BQ25" s="167" t="s">
        <v>92</v>
      </c>
      <c r="BR25" s="168"/>
      <c r="BS25" s="180"/>
      <c r="BT25" s="181" t="s">
        <v>168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104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156</v>
      </c>
      <c r="AY26" s="199"/>
      <c r="AZ26" s="200"/>
      <c r="BA26" s="167" t="s">
        <v>114</v>
      </c>
      <c r="BB26" s="168"/>
      <c r="BC26" s="180"/>
      <c r="BD26" s="181" t="s">
        <v>167</v>
      </c>
      <c r="BE26" s="171">
        <f>IF(W&lt;=600,2,3)+IF(H&lt;=820,2,IF(H&lt;=1200,3,IF(H&gt;1200,5,5)))+IF(H&lt;=800,2,IF(H&lt;=1300,3,IF(H&lt;=1800,4,5)))</f>
        <v>13</v>
      </c>
      <c r="BF26" s="172">
        <f t="shared" si="7"/>
        <v>13</v>
      </c>
      <c r="BG26" s="183"/>
      <c r="BH26" s="184" t="s">
        <v>170</v>
      </c>
      <c r="BI26" s="185"/>
      <c r="BJ26" s="186"/>
      <c r="BK26" s="187"/>
      <c r="BL26" s="188" t="s">
        <v>112</v>
      </c>
      <c r="BM26" s="4"/>
      <c r="BN26" s="198" t="s">
        <v>174</v>
      </c>
      <c r="BO26" s="199"/>
      <c r="BP26" s="200"/>
      <c r="BQ26" s="167" t="s">
        <v>103</v>
      </c>
      <c r="BR26" s="168"/>
      <c r="BS26" s="180"/>
      <c r="BT26" s="181" t="s">
        <v>168</v>
      </c>
      <c r="BU26" s="171">
        <f>(((WS.1-66)*2)+((HS.1-84)*2))/1000</f>
        <v>5.4960000000000004</v>
      </c>
      <c r="BV26" s="172">
        <f t="shared" si="8"/>
        <v>5.4960000000000004</v>
      </c>
      <c r="BW26" s="183" t="s">
        <v>102</v>
      </c>
      <c r="BX26" s="184" t="s">
        <v>177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104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157</v>
      </c>
      <c r="AY27" s="199"/>
      <c r="AZ27" s="200"/>
      <c r="BA27" s="167" t="str">
        <f>IF(W&lt;=500,"9K-11340","")</f>
        <v/>
      </c>
      <c r="BB27" s="168"/>
      <c r="BC27" s="180"/>
      <c r="BD27" s="181" t="s">
        <v>166</v>
      </c>
      <c r="BE27" s="171">
        <v>2</v>
      </c>
      <c r="BF27" s="172">
        <f t="shared" si="7"/>
        <v>2</v>
      </c>
      <c r="BG27" s="212"/>
      <c r="BH27" s="184" t="s">
        <v>171</v>
      </c>
      <c r="BI27" s="185"/>
      <c r="BJ27" s="186"/>
      <c r="BK27" s="187"/>
      <c r="BL27" s="188"/>
      <c r="BM27" s="4"/>
      <c r="BN27" s="198" t="s">
        <v>175</v>
      </c>
      <c r="BO27" s="199"/>
      <c r="BP27" s="200"/>
      <c r="BQ27" s="167" t="s">
        <v>107</v>
      </c>
      <c r="BR27" s="168"/>
      <c r="BS27" s="180"/>
      <c r="BT27" s="181" t="s">
        <v>168</v>
      </c>
      <c r="BU27" s="171">
        <f>(HS.1*2)/1000</f>
        <v>3.9</v>
      </c>
      <c r="BV27" s="172">
        <f t="shared" si="8"/>
        <v>3.9</v>
      </c>
      <c r="BW27" s="212" t="s">
        <v>102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158</v>
      </c>
      <c r="AY28" s="199"/>
      <c r="AZ28" s="200"/>
      <c r="BA28" s="167" t="s">
        <v>164</v>
      </c>
      <c r="BB28" s="168"/>
      <c r="BC28" s="180"/>
      <c r="BD28" s="181" t="s">
        <v>168</v>
      </c>
      <c r="BE28" s="171">
        <f>IF(H&gt;1000,1,0)</f>
        <v>1</v>
      </c>
      <c r="BF28" s="172">
        <f t="shared" si="7"/>
        <v>1</v>
      </c>
      <c r="BG28" s="183"/>
      <c r="BH28" s="184"/>
      <c r="BI28" s="185"/>
      <c r="BJ28" s="186"/>
      <c r="BK28" s="187"/>
      <c r="BL28" s="188"/>
      <c r="BM28" s="4"/>
      <c r="BN28" s="198" t="s">
        <v>154</v>
      </c>
      <c r="BO28" s="199"/>
      <c r="BP28" s="200"/>
      <c r="BQ28" s="167" t="s">
        <v>111</v>
      </c>
      <c r="BR28" s="168"/>
      <c r="BS28" s="180"/>
      <c r="BT28" s="181" t="s">
        <v>166</v>
      </c>
      <c r="BU28" s="171">
        <v>8</v>
      </c>
      <c r="BV28" s="172">
        <f t="shared" si="8"/>
        <v>8</v>
      </c>
      <c r="BW28" s="183"/>
      <c r="BX28" s="184" t="s">
        <v>115</v>
      </c>
      <c r="BY28" s="185"/>
      <c r="BZ28" s="186"/>
      <c r="CA28" s="187"/>
      <c r="CB28" s="188" t="s">
        <v>112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159</v>
      </c>
      <c r="AY29" s="199"/>
      <c r="AZ29" s="200"/>
      <c r="BA29" s="167" t="s">
        <v>90</v>
      </c>
      <c r="BB29" s="168"/>
      <c r="BC29" s="180"/>
      <c r="BD29" s="181" t="s">
        <v>167</v>
      </c>
      <c r="BE29" s="171">
        <v>1</v>
      </c>
      <c r="BF29" s="172">
        <f t="shared" si="7"/>
        <v>1</v>
      </c>
      <c r="BG29" s="183"/>
      <c r="BH29" s="184"/>
      <c r="BI29" s="185"/>
      <c r="BJ29" s="186"/>
      <c r="BK29" s="187"/>
      <c r="BL29" s="188"/>
      <c r="BM29" s="4"/>
      <c r="BN29" s="198" t="s">
        <v>154</v>
      </c>
      <c r="BO29" s="199"/>
      <c r="BP29" s="200"/>
      <c r="BQ29" s="167" t="s">
        <v>163</v>
      </c>
      <c r="BR29" s="168"/>
      <c r="BS29" s="180"/>
      <c r="BT29" s="181" t="s">
        <v>166</v>
      </c>
      <c r="BU29" s="171">
        <f>IF(HS.1&gt;950,2,0)</f>
        <v>2</v>
      </c>
      <c r="BV29" s="172">
        <f t="shared" si="8"/>
        <v>2</v>
      </c>
      <c r="BW29" s="183"/>
      <c r="BX29" s="184" t="s">
        <v>169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160</v>
      </c>
      <c r="AY30" s="199"/>
      <c r="AZ30" s="200"/>
      <c r="BA30" s="167" t="s">
        <v>97</v>
      </c>
      <c r="BB30" s="168"/>
      <c r="BC30" s="180"/>
      <c r="BD30" s="181" t="s">
        <v>168</v>
      </c>
      <c r="BE30" s="171">
        <v>2</v>
      </c>
      <c r="BF30" s="172">
        <f t="shared" si="7"/>
        <v>2</v>
      </c>
      <c r="BG30" s="183"/>
      <c r="BH30" s="184" t="s">
        <v>91</v>
      </c>
      <c r="BI30" s="185"/>
      <c r="BJ30" s="186"/>
      <c r="BK30" s="187"/>
      <c r="BL30" s="188"/>
      <c r="BM30" s="4"/>
      <c r="BN30" s="198" t="s">
        <v>154</v>
      </c>
      <c r="BO30" s="199"/>
      <c r="BP30" s="200"/>
      <c r="BQ30" s="167" t="s">
        <v>110</v>
      </c>
      <c r="BR30" s="168"/>
      <c r="BS30" s="180"/>
      <c r="BT30" s="181" t="s">
        <v>166</v>
      </c>
      <c r="BU30" s="171">
        <f>IF(WS.1&lt;=448,6,IF(WS.1&lt;=648,8,IF(WS.1&lt;=948,4,0)))</f>
        <v>4</v>
      </c>
      <c r="BV30" s="172">
        <f t="shared" si="8"/>
        <v>4</v>
      </c>
      <c r="BW30" s="183"/>
      <c r="BX30" s="184" t="s">
        <v>171</v>
      </c>
      <c r="BY30" s="185"/>
      <c r="BZ30" s="186"/>
      <c r="CA30" s="187"/>
      <c r="CB30" s="188" t="s">
        <v>112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161</v>
      </c>
      <c r="AY31" s="199"/>
      <c r="AZ31" s="200"/>
      <c r="BA31" s="167" t="s">
        <v>101</v>
      </c>
      <c r="BB31" s="168"/>
      <c r="BC31" s="180"/>
      <c r="BD31" s="181" t="s">
        <v>168</v>
      </c>
      <c r="BE31" s="171">
        <f>((W-41)+(H-76))*2/1000</f>
        <v>5.766</v>
      </c>
      <c r="BF31" s="172">
        <f t="shared" si="7"/>
        <v>5.766</v>
      </c>
      <c r="BG31" s="183" t="s">
        <v>102</v>
      </c>
      <c r="BH31" s="184"/>
      <c r="BI31" s="185"/>
      <c r="BJ31" s="186"/>
      <c r="BK31" s="187"/>
      <c r="BL31" s="188"/>
      <c r="BM31" s="4"/>
      <c r="BN31" s="198" t="s">
        <v>154</v>
      </c>
      <c r="BO31" s="199"/>
      <c r="BP31" s="200"/>
      <c r="BQ31" s="167" t="s">
        <v>176</v>
      </c>
      <c r="BR31" s="168"/>
      <c r="BS31" s="180"/>
      <c r="BT31" s="181" t="s">
        <v>166</v>
      </c>
      <c r="BU31" s="171">
        <f>IF(WS.1&lt;=948,6,0)</f>
        <v>6</v>
      </c>
      <c r="BV31" s="172">
        <f t="shared" si="8"/>
        <v>6</v>
      </c>
      <c r="BW31" s="183"/>
      <c r="BX31" s="184" t="s">
        <v>171</v>
      </c>
      <c r="BY31" s="185"/>
      <c r="BZ31" s="186"/>
      <c r="CA31" s="187"/>
      <c r="CB31" s="188" t="s">
        <v>112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161</v>
      </c>
      <c r="AY32" s="199"/>
      <c r="AZ32" s="200"/>
      <c r="BA32" s="167" t="s">
        <v>106</v>
      </c>
      <c r="BB32" s="168"/>
      <c r="BC32" s="180"/>
      <c r="BD32" s="181" t="s">
        <v>168</v>
      </c>
      <c r="BE32" s="171">
        <f>(W-41)/1000</f>
        <v>0.95899999999999996</v>
      </c>
      <c r="BF32" s="172">
        <f t="shared" si="7"/>
        <v>0.95899999999999996</v>
      </c>
      <c r="BG32" s="183" t="s">
        <v>102</v>
      </c>
      <c r="BH32" s="184"/>
      <c r="BI32" s="185"/>
      <c r="BJ32" s="186"/>
      <c r="BK32" s="187"/>
      <c r="BL32" s="188"/>
      <c r="BM32" s="4"/>
      <c r="BN32" s="198" t="s">
        <v>154</v>
      </c>
      <c r="BO32" s="199"/>
      <c r="BP32" s="200"/>
      <c r="BQ32" s="167" t="s">
        <v>108</v>
      </c>
      <c r="BR32" s="168"/>
      <c r="BS32" s="180"/>
      <c r="BT32" s="181" t="s">
        <v>166</v>
      </c>
      <c r="BU32" s="171">
        <v>2</v>
      </c>
      <c r="BV32" s="172">
        <f t="shared" si="8"/>
        <v>2</v>
      </c>
      <c r="BW32" s="183"/>
      <c r="BX32" s="184" t="s">
        <v>109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162</v>
      </c>
      <c r="AY33" s="199"/>
      <c r="AZ33" s="200"/>
      <c r="BA33" s="167" t="s">
        <v>165</v>
      </c>
      <c r="BB33" s="168"/>
      <c r="BC33" s="180"/>
      <c r="BD33" s="181" t="s">
        <v>166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174</v>
      </c>
      <c r="BO33" s="199"/>
      <c r="BP33" s="200"/>
      <c r="BQ33" s="167" t="str">
        <f>IF(GTH=5,"9K-20523",IF(GTH=6,"2K-22973",""))</f>
        <v>9K-20523</v>
      </c>
      <c r="BR33" s="168"/>
      <c r="BS33" s="180"/>
      <c r="BT33" s="181" t="s">
        <v>168</v>
      </c>
      <c r="BU33" s="171">
        <f>((2*WS.1)+(2*HS.1)-216)/1000</f>
        <v>5.58</v>
      </c>
      <c r="BV33" s="172">
        <f t="shared" si="8"/>
        <v>5.58</v>
      </c>
      <c r="BW33" s="212" t="s">
        <v>102</v>
      </c>
      <c r="BX33" s="184" t="s">
        <v>178</v>
      </c>
      <c r="BY33" s="185"/>
      <c r="BZ33" s="186"/>
      <c r="CA33" s="187"/>
      <c r="CB33" s="188" t="s">
        <v>112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154</v>
      </c>
      <c r="AY34" s="199"/>
      <c r="AZ34" s="200"/>
      <c r="BA34" s="167" t="s">
        <v>110</v>
      </c>
      <c r="BB34" s="168"/>
      <c r="BC34" s="180"/>
      <c r="BD34" s="181" t="s">
        <v>166</v>
      </c>
      <c r="BE34" s="171">
        <f>IF(W&lt;=500,6,IF(W&lt;=700,10,12))</f>
        <v>12</v>
      </c>
      <c r="BF34" s="172">
        <f t="shared" si="7"/>
        <v>12</v>
      </c>
      <c r="BG34" s="212"/>
      <c r="BH34" s="184" t="s">
        <v>171</v>
      </c>
      <c r="BI34" s="185"/>
      <c r="BJ34" s="186"/>
      <c r="BK34" s="187"/>
      <c r="BL34" s="188"/>
      <c r="BM34" s="4"/>
      <c r="BN34" s="198" t="str">
        <f t="shared" ref="BN34:BN60" si="10">IF(BQ34&gt;"",VLOOKUP(BQ34,PART_NAMA,3,FALSE),"")</f>
        <v/>
      </c>
      <c r="BO34" s="199"/>
      <c r="BP34" s="200"/>
      <c r="BQ34" s="167"/>
      <c r="BR34" s="168"/>
      <c r="BS34" s="180"/>
      <c r="BT34" s="181" t="str">
        <f t="shared" ref="BT34:BT57" si="11">IF(BQ34&gt;"",VLOOKUP(BQ34&amp;$M$10,PART_MASTER,3,FALSE),"")</f>
        <v/>
      </c>
      <c r="BU34" s="171"/>
      <c r="BV34" s="172" t="str">
        <f t="shared" si="8"/>
        <v/>
      </c>
      <c r="BW34" s="212"/>
      <c r="BX34" s="184"/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tr">
        <f t="shared" ref="AX35:AX60" si="12">IF(BA35&gt;"",VLOOKUP(BA35,PART_NAMA,3,FALSE),"")</f>
        <v/>
      </c>
      <c r="AY35" s="199"/>
      <c r="AZ35" s="200"/>
      <c r="BA35" s="167"/>
      <c r="BB35" s="168"/>
      <c r="BC35" s="180"/>
      <c r="BD35" s="181" t="str">
        <f t="shared" ref="BD35:BD60" si="13">IF(BA35&gt;"",VLOOKUP(BA35&amp;$M$10,PART_MASTER,3,FALSE),"")</f>
        <v/>
      </c>
      <c r="BE35" s="171"/>
      <c r="BF35" s="172" t="str">
        <f t="shared" si="7"/>
        <v/>
      </c>
      <c r="BG35" s="212"/>
      <c r="BH35" s="184"/>
      <c r="BI35" s="185"/>
      <c r="BJ35" s="186"/>
      <c r="BK35" s="187"/>
      <c r="BL35" s="188"/>
      <c r="BM35" s="4"/>
      <c r="BN35" s="198" t="str">
        <f t="shared" si="10"/>
        <v/>
      </c>
      <c r="BO35" s="199"/>
      <c r="BP35" s="200"/>
      <c r="BQ35" s="167"/>
      <c r="BR35" s="168"/>
      <c r="BS35" s="180"/>
      <c r="BT35" s="181" t="str">
        <f t="shared" si="11"/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204"/>
      <c r="BB36" s="168"/>
      <c r="BC36" s="180"/>
      <c r="BD36" s="181"/>
      <c r="BE36" s="171"/>
      <c r="BF36" s="172"/>
      <c r="BG36" s="183"/>
      <c r="BH36" s="184"/>
      <c r="BI36" s="185"/>
      <c r="BJ36" s="186"/>
      <c r="BK36" s="205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205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183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212"/>
      <c r="BH41" s="184"/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117</v>
      </c>
      <c r="C43" s="240"/>
      <c r="D43" s="240"/>
      <c r="E43" s="240"/>
      <c r="F43" s="241"/>
      <c r="G43" s="242"/>
      <c r="H43" s="243"/>
      <c r="I43" s="233"/>
      <c r="J43" s="244" t="s">
        <v>118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119</v>
      </c>
      <c r="C44" s="334" t="s">
        <v>120</v>
      </c>
      <c r="D44" s="335"/>
      <c r="E44" s="336"/>
      <c r="F44" s="334" t="s">
        <v>121</v>
      </c>
      <c r="G44" s="335"/>
      <c r="H44" s="336"/>
      <c r="I44" s="252"/>
      <c r="J44" s="253" t="s">
        <v>119</v>
      </c>
      <c r="K44" s="334" t="s">
        <v>120</v>
      </c>
      <c r="L44" s="335"/>
      <c r="M44" s="335"/>
      <c r="N44" s="336"/>
      <c r="O44" s="253" t="s">
        <v>122</v>
      </c>
      <c r="P44" s="254" t="s">
        <v>119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123</v>
      </c>
      <c r="D45" s="257"/>
      <c r="E45" s="257"/>
      <c r="F45" s="258"/>
      <c r="G45" s="259"/>
      <c r="H45" s="260"/>
      <c r="I45" s="261"/>
      <c r="J45" s="262">
        <v>1</v>
      </c>
      <c r="K45" s="263" t="s">
        <v>124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125</v>
      </c>
      <c r="D46" s="259"/>
      <c r="E46" s="259"/>
      <c r="F46" s="263"/>
      <c r="G46" s="259"/>
      <c r="H46" s="260"/>
      <c r="I46" s="261"/>
      <c r="J46" s="262">
        <v>2</v>
      </c>
      <c r="K46" s="263" t="s">
        <v>126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127</v>
      </c>
      <c r="D47" s="259"/>
      <c r="E47" s="259"/>
      <c r="F47" s="263"/>
      <c r="G47" s="259"/>
      <c r="H47" s="260"/>
      <c r="I47" s="267"/>
      <c r="J47" s="262">
        <v>3</v>
      </c>
      <c r="K47" s="263" t="s">
        <v>128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212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129</v>
      </c>
      <c r="D48" s="259"/>
      <c r="E48" s="259"/>
      <c r="F48" s="263"/>
      <c r="G48" s="259"/>
      <c r="H48" s="260"/>
      <c r="I48" s="267"/>
      <c r="J48" s="262">
        <v>4</v>
      </c>
      <c r="K48" s="263" t="s">
        <v>130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3.3355559999999995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3.5815079999999999</v>
      </c>
      <c r="AW48" s="4"/>
      <c r="AX48" s="198" t="str">
        <f t="shared" si="12"/>
        <v/>
      </c>
      <c r="AY48" s="199"/>
      <c r="AZ48" s="200"/>
      <c r="BA48" s="167"/>
      <c r="BB48" s="168"/>
      <c r="BC48" s="180"/>
      <c r="BD48" s="181" t="str">
        <f t="shared" si="13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133</v>
      </c>
      <c r="D49" s="259"/>
      <c r="E49" s="259"/>
      <c r="F49" s="263"/>
      <c r="G49" s="259"/>
      <c r="H49" s="260"/>
      <c r="I49" s="267"/>
      <c r="J49" s="262">
        <v>5</v>
      </c>
      <c r="K49" s="263" t="s">
        <v>134</v>
      </c>
      <c r="L49" s="259"/>
      <c r="M49" s="259"/>
      <c r="N49" s="264"/>
      <c r="O49" s="265"/>
      <c r="P49" s="266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3.2888582159999995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3.531366888</v>
      </c>
      <c r="AW49" s="4"/>
      <c r="AX49" s="198" t="str">
        <f t="shared" si="12"/>
        <v/>
      </c>
      <c r="AY49" s="199"/>
      <c r="AZ49" s="200"/>
      <c r="BA49" s="167"/>
      <c r="BB49" s="168"/>
      <c r="BC49" s="180"/>
      <c r="BD49" s="181" t="str">
        <f t="shared" si="13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138</v>
      </c>
      <c r="D50" s="259"/>
      <c r="E50" s="259"/>
      <c r="F50" s="263"/>
      <c r="G50" s="259"/>
      <c r="H50" s="260"/>
      <c r="I50" s="267"/>
      <c r="J50" s="262">
        <v>6</v>
      </c>
      <c r="K50" s="263" t="s">
        <v>139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3.439551348912</v>
      </c>
      <c r="AW50" s="4"/>
      <c r="AX50" s="198" t="str">
        <f t="shared" si="12"/>
        <v/>
      </c>
      <c r="AY50" s="199"/>
      <c r="AZ50" s="200"/>
      <c r="BA50" s="167"/>
      <c r="BB50" s="168"/>
      <c r="BC50" s="180"/>
      <c r="BD50" s="181" t="str">
        <f t="shared" si="13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141</v>
      </c>
      <c r="D51" s="259"/>
      <c r="E51" s="259"/>
      <c r="F51" s="263"/>
      <c r="G51" s="259"/>
      <c r="H51" s="260"/>
      <c r="I51" s="267"/>
      <c r="J51" s="262">
        <v>7</v>
      </c>
      <c r="K51" s="263" t="s">
        <v>142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 t="str">
        <f t="shared" si="12"/>
        <v/>
      </c>
      <c r="AY51" s="199"/>
      <c r="AZ51" s="200"/>
      <c r="BA51" s="167"/>
      <c r="BB51" s="168"/>
      <c r="BC51" s="180"/>
      <c r="BD51" s="181" t="str">
        <f t="shared" si="13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143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144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 t="str">
        <f t="shared" si="12"/>
        <v/>
      </c>
      <c r="AY52" s="199"/>
      <c r="AZ52" s="200"/>
      <c r="BA52" s="287"/>
      <c r="BB52" s="168"/>
      <c r="BC52" s="180"/>
      <c r="BD52" s="181" t="str">
        <f t="shared" si="13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145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 t="str">
        <f t="shared" si="12"/>
        <v/>
      </c>
      <c r="AY53" s="199"/>
      <c r="AZ53" s="200"/>
      <c r="BA53" s="167"/>
      <c r="BB53" s="168"/>
      <c r="BC53" s="180"/>
      <c r="BD53" s="181" t="str">
        <f t="shared" si="13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146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 t="str">
        <f t="shared" si="12"/>
        <v/>
      </c>
      <c r="AY54" s="199"/>
      <c r="AZ54" s="200"/>
      <c r="BA54" s="287"/>
      <c r="BB54" s="168"/>
      <c r="BC54" s="180"/>
      <c r="BD54" s="181" t="str">
        <f t="shared" si="13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147</v>
      </c>
      <c r="C55" s="267"/>
      <c r="D55" s="267"/>
      <c r="E55" s="267"/>
      <c r="F55" s="267"/>
      <c r="G55" s="267"/>
      <c r="H55" s="267"/>
      <c r="I55" s="267"/>
      <c r="J55" s="300" t="s">
        <v>148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 t="str">
        <f t="shared" si="12"/>
        <v/>
      </c>
      <c r="AY55" s="199"/>
      <c r="AZ55" s="200"/>
      <c r="BA55" s="167"/>
      <c r="BB55" s="168"/>
      <c r="BC55" s="180"/>
      <c r="BD55" s="181" t="str">
        <f t="shared" si="13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149</v>
      </c>
      <c r="K56" s="305"/>
      <c r="L56" s="305"/>
      <c r="M56" s="305"/>
      <c r="N56" s="306"/>
      <c r="O56" s="307" t="s">
        <v>150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2"/>
        <v/>
      </c>
      <c r="AY58" s="199"/>
      <c r="AZ58" s="200"/>
      <c r="BA58" s="287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151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152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152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152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152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152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CAL-KD</vt:lpstr>
      <vt:lpstr>'CAL-KD'!A.</vt:lpstr>
      <vt:lpstr>'CAL-KD'!C.</vt:lpstr>
      <vt:lpstr>'CAL-KD'!F.</vt:lpstr>
      <vt:lpstr>'CAL-KD'!GCS</vt:lpstr>
      <vt:lpstr>'CAL-KD'!GTH</vt:lpstr>
      <vt:lpstr>'CAL-KD'!H</vt:lpstr>
      <vt:lpstr>'CAL-KD'!h.1</vt:lpstr>
      <vt:lpstr>'CAL-KD'!h.10</vt:lpstr>
      <vt:lpstr>'CAL-KD'!h.2</vt:lpstr>
      <vt:lpstr>'CAL-KD'!h.3</vt:lpstr>
      <vt:lpstr>'CAL-KD'!h.4</vt:lpstr>
      <vt:lpstr>'CAL-KD'!h.5</vt:lpstr>
      <vt:lpstr>'CAL-KD'!h.6</vt:lpstr>
      <vt:lpstr>'CAL-KD'!h.7</vt:lpstr>
      <vt:lpstr>'CAL-KD'!h.8</vt:lpstr>
      <vt:lpstr>'CAL-KD'!h.9</vt:lpstr>
      <vt:lpstr>'CAL-KD'!HS</vt:lpstr>
      <vt:lpstr>'CAL-KD'!HS.1</vt:lpstr>
      <vt:lpstr>'CAL-KD'!HS.2</vt:lpstr>
      <vt:lpstr>'CAL-KD'!HS.3</vt:lpstr>
      <vt:lpstr>'CAL-KD'!HS.4</vt:lpstr>
      <vt:lpstr>'CAL-KD'!HS.5</vt:lpstr>
      <vt:lpstr>'CAL-KD'!Print_Area</vt:lpstr>
      <vt:lpstr>'CAL-KD'!Q</vt:lpstr>
      <vt:lpstr>'CAL-KD'!R.</vt:lpstr>
      <vt:lpstr>'CAL-KD'!W</vt:lpstr>
      <vt:lpstr>'CAL-KD'!w.1</vt:lpstr>
      <vt:lpstr>'CAL-KD'!w.10</vt:lpstr>
      <vt:lpstr>'CAL-KD'!w.2</vt:lpstr>
      <vt:lpstr>'CAL-KD'!w.3</vt:lpstr>
      <vt:lpstr>'CAL-KD'!w.4</vt:lpstr>
      <vt:lpstr>'CAL-KD'!w.5</vt:lpstr>
      <vt:lpstr>'CAL-KD'!w.6</vt:lpstr>
      <vt:lpstr>'CAL-KD'!w.7</vt:lpstr>
      <vt:lpstr>'CAL-KD'!w.8</vt:lpstr>
      <vt:lpstr>'CAL-KD'!w.9</vt:lpstr>
      <vt:lpstr>'CAL-KD'!WS</vt:lpstr>
      <vt:lpstr>'CAL-KD'!WS.1</vt:lpstr>
      <vt:lpstr>'CAL-KD'!WS.2</vt:lpstr>
      <vt:lpstr>'CAL-KD'!WS.3</vt:lpstr>
      <vt:lpstr>'CAL-KD'!WS.4</vt:lpstr>
      <vt:lpstr>'CAL-KD'!WS.5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2024-07-30T03:38:15Z</dcterms:created>
  <dcterms:modified xsi:type="dcterms:W3CDTF">2024-08-19T02:00:34Z</dcterms:modified>
</cp:coreProperties>
</file>