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2F2443D2-A7C5-4539-B416-714CB9EAFBC6}" xr6:coauthVersionLast="47" xr6:coauthVersionMax="47" xr10:uidLastSave="{00000000-0000-0000-0000-000000000000}"/>
  <bookViews>
    <workbookView xWindow="-108" yWindow="-108" windowWidth="23256" windowHeight="12456" xr2:uid="{AF60F9BA-0A2C-4C58-AC7E-712741497362}"/>
  </bookViews>
  <sheets>
    <sheet name="FIX_TH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'FIX_TH-KD'!$P$18</definedName>
    <definedName name="BD">"BD"</definedName>
    <definedName name="C." localSheetId="0">'FIX_TH-KD'!$P$17</definedName>
    <definedName name="F." localSheetId="0">'FIX_TH-KD'!$P$16</definedName>
    <definedName name="GCS" localSheetId="0">'FIX_TH-KD'!$O$12</definedName>
    <definedName name="GTH" localSheetId="0">'FIX_TH-KD'!$O$11</definedName>
    <definedName name="H" localSheetId="0">'FIX_TH-KD'!$E$12</definedName>
    <definedName name="h.1" localSheetId="0">'FIX_TH-KD'!$C$14</definedName>
    <definedName name="h.10" localSheetId="0">'FIX_TH-KD'!$E$18</definedName>
    <definedName name="h.2" localSheetId="0">'FIX_TH-KD'!$C$15</definedName>
    <definedName name="h.3" localSheetId="0">'FIX_TH-KD'!$C$16</definedName>
    <definedName name="h.4" localSheetId="0">'FIX_TH-KD'!$C$17</definedName>
    <definedName name="h.5" localSheetId="0">'FIX_TH-KD'!$C$18</definedName>
    <definedName name="h.6" localSheetId="0">'FIX_TH-KD'!$E$14</definedName>
    <definedName name="h.7" localSheetId="0">'FIX_TH-KD'!$E$15</definedName>
    <definedName name="h.8" localSheetId="0">'FIX_TH-KD'!$E$16</definedName>
    <definedName name="h.9" localSheetId="0">'FIX_TH-KD'!$E$17</definedName>
    <definedName name="HS" localSheetId="0">'FIX_TH-KD'!$H$12</definedName>
    <definedName name="HS.1" localSheetId="0">'FIX_TH-KD'!$L$14</definedName>
    <definedName name="HS.2" localSheetId="0">'FIX_TH-KD'!$L$15</definedName>
    <definedName name="HS.3" localSheetId="0">'FIX_TH-KD'!$L$16</definedName>
    <definedName name="HS.4" localSheetId="0">'FIX_TH-KD'!$L$17</definedName>
    <definedName name="HS.5" localSheetId="0">'FIX_TH-KD'!$L$18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'FIX_TH-KD'!$U$40</definedName>
    <definedName name="Q" localSheetId="0">'FIX_TH-KD'!$I$11</definedName>
    <definedName name="R." localSheetId="0">'FIX_TH-KD'!$C$62</definedName>
    <definedName name="st" hidden="1">[6]Gra_Ord_In_2000!$BA$12:$BA$1655</definedName>
    <definedName name="W" localSheetId="0">'FIX_TH-KD'!$E$11</definedName>
    <definedName name="w.1" localSheetId="0">'FIX_TH-KD'!$H$14</definedName>
    <definedName name="w.10" localSheetId="0">'FIX_TH-KD'!$J$18</definedName>
    <definedName name="w.2" localSheetId="0">'FIX_TH-KD'!$H$15</definedName>
    <definedName name="w.3" localSheetId="0">'FIX_TH-KD'!$H$16</definedName>
    <definedName name="w.4" localSheetId="0">'FIX_TH-KD'!$H$17</definedName>
    <definedName name="w.5" localSheetId="0">'FIX_TH-KD'!$H$18</definedName>
    <definedName name="w.6" localSheetId="0">'FIX_TH-KD'!$J$14</definedName>
    <definedName name="w.7" localSheetId="0">'FIX_TH-KD'!$J$15</definedName>
    <definedName name="w.8" localSheetId="0">'FIX_TH-KD'!$J$16</definedName>
    <definedName name="w.9" localSheetId="0">'FIX_TH-KD'!$J$17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'FIX_TH-KD'!$L$12</definedName>
    <definedName name="WS.1" localSheetId="0">'FIX_TH-KD'!$N$14</definedName>
    <definedName name="WS.2" localSheetId="0">'FIX_TH-KD'!$N$15</definedName>
    <definedName name="WS.3" localSheetId="0">'FIX_TH-KD'!$N$16</definedName>
    <definedName name="WS.4" localSheetId="0">'FIX_TH-KD'!$N$17</definedName>
    <definedName name="WS.5" localSheetId="0">'FIX_TH-KD'!$N$18</definedName>
    <definedName name="Z_8BD11290_77B3_4D27_9040_BB9D2A7264B2_.wvu.PrintArea" localSheetId="0" hidden="1">'FIX_TH-KD'!$1:$61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U28" i="1"/>
  <c r="BU27" i="1"/>
  <c r="BU26" i="1"/>
  <c r="BV26" i="1" s="1"/>
  <c r="BU25" i="1"/>
  <c r="BE40" i="1"/>
  <c r="BE39" i="1"/>
  <c r="BE38" i="1"/>
  <c r="BF38" i="1" s="1"/>
  <c r="BE35" i="1"/>
  <c r="BF35" i="1" s="1"/>
  <c r="BE34" i="1"/>
  <c r="BE30" i="1"/>
  <c r="BF30" i="1" s="1"/>
  <c r="BE29" i="1"/>
  <c r="BF29" i="1" s="1"/>
  <c r="BE28" i="1"/>
  <c r="BA38" i="1"/>
  <c r="BF23" i="1"/>
  <c r="BA23" i="1"/>
  <c r="BA22" i="1"/>
  <c r="BV60" i="1"/>
  <c r="BT60" i="1"/>
  <c r="BN60" i="1"/>
  <c r="BF60" i="1"/>
  <c r="BD60" i="1"/>
  <c r="AX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BV42" i="1"/>
  <c r="BT42" i="1"/>
  <c r="BN42" i="1"/>
  <c r="AV42" i="1"/>
  <c r="AU42" i="1"/>
  <c r="AP42" i="1"/>
  <c r="AL42" i="1"/>
  <c r="AF42" i="1"/>
  <c r="AE42" i="1"/>
  <c r="Z42" i="1"/>
  <c r="V42" i="1"/>
  <c r="P42" i="1"/>
  <c r="O42" i="1"/>
  <c r="F42" i="1"/>
  <c r="BF41" i="1"/>
  <c r="BD41" i="1"/>
  <c r="AX41" i="1"/>
  <c r="AV41" i="1"/>
  <c r="AU41" i="1"/>
  <c r="AP41" i="1"/>
  <c r="AL41" i="1"/>
  <c r="AF41" i="1"/>
  <c r="AE41" i="1"/>
  <c r="Z41" i="1"/>
  <c r="V41" i="1"/>
  <c r="BF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F36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AV32" i="1"/>
  <c r="AU32" i="1"/>
  <c r="AP32" i="1"/>
  <c r="AL32" i="1"/>
  <c r="AF32" i="1"/>
  <c r="AE32" i="1"/>
  <c r="Z32" i="1"/>
  <c r="V32" i="1"/>
  <c r="BV31" i="1"/>
  <c r="BT31" i="1"/>
  <c r="BN31" i="1"/>
  <c r="BF31" i="1"/>
  <c r="AV31" i="1"/>
  <c r="AU31" i="1"/>
  <c r="AP31" i="1"/>
  <c r="AL31" i="1"/>
  <c r="AF31" i="1"/>
  <c r="AE31" i="1"/>
  <c r="Z31" i="1"/>
  <c r="V31" i="1"/>
  <c r="AV30" i="1"/>
  <c r="AU30" i="1"/>
  <c r="AP30" i="1"/>
  <c r="AL30" i="1"/>
  <c r="AF30" i="1"/>
  <c r="AE30" i="1"/>
  <c r="Z30" i="1"/>
  <c r="V30" i="1"/>
  <c r="AV29" i="1"/>
  <c r="AU29" i="1"/>
  <c r="AP29" i="1"/>
  <c r="AL29" i="1"/>
  <c r="AE29" i="1"/>
  <c r="AF29" i="1" s="1"/>
  <c r="Z29" i="1"/>
  <c r="X29" i="1"/>
  <c r="V29" i="1"/>
  <c r="BF28" i="1"/>
  <c r="AV28" i="1"/>
  <c r="AU28" i="1"/>
  <c r="AP28" i="1"/>
  <c r="AL28" i="1"/>
  <c r="AE28" i="1"/>
  <c r="AF28" i="1" s="1"/>
  <c r="Z28" i="1"/>
  <c r="X28" i="1"/>
  <c r="V28" i="1"/>
  <c r="BV27" i="1"/>
  <c r="BF27" i="1"/>
  <c r="AU27" i="1"/>
  <c r="AP27" i="1"/>
  <c r="AL27" i="1"/>
  <c r="AE27" i="1"/>
  <c r="AF27" i="1" s="1"/>
  <c r="Z27" i="1"/>
  <c r="X27" i="1"/>
  <c r="V27" i="1"/>
  <c r="BF26" i="1"/>
  <c r="AV26" i="1"/>
  <c r="AU26" i="1"/>
  <c r="AP26" i="1"/>
  <c r="AN26" i="1"/>
  <c r="AL26" i="1"/>
  <c r="AE26" i="1"/>
  <c r="Z26" i="1"/>
  <c r="X26" i="1"/>
  <c r="V26" i="1"/>
  <c r="BF25" i="1"/>
  <c r="AU25" i="1"/>
  <c r="AP25" i="1"/>
  <c r="AL25" i="1"/>
  <c r="AE25" i="1"/>
  <c r="AF25" i="1" s="1"/>
  <c r="Z25" i="1"/>
  <c r="X25" i="1"/>
  <c r="V25" i="1"/>
  <c r="AU24" i="1"/>
  <c r="AP24" i="1"/>
  <c r="AL24" i="1"/>
  <c r="AE24" i="1"/>
  <c r="AF24" i="1" s="1"/>
  <c r="Z24" i="1"/>
  <c r="X24" i="1"/>
  <c r="V24" i="1"/>
  <c r="BV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AY15" i="1" s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CA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AF26" i="1" l="1"/>
  <c r="AF48" i="1"/>
  <c r="BF33" i="1"/>
  <c r="BF34" i="1"/>
  <c r="BK4" i="1"/>
  <c r="BZ12" i="1"/>
  <c r="BJ12" i="1"/>
  <c r="BF24" i="1"/>
  <c r="BF37" i="1"/>
  <c r="BF39" i="1"/>
  <c r="BG9" i="1"/>
  <c r="AD12" i="1"/>
  <c r="S15" i="1"/>
  <c r="AE4" i="1"/>
  <c r="AA9" i="1"/>
  <c r="AT11" i="1"/>
  <c r="U3" i="1"/>
  <c r="CA4" i="1"/>
  <c r="BW9" i="1"/>
  <c r="L14" i="1"/>
  <c r="BV28" i="1" s="1"/>
  <c r="BO15" i="1"/>
  <c r="AK3" i="1"/>
  <c r="BZ11" i="1"/>
  <c r="AN22" i="1"/>
  <c r="AV22" i="1" s="1"/>
  <c r="BZ14" i="1"/>
  <c r="AN23" i="1"/>
  <c r="AV23" i="1" s="1"/>
  <c r="BV30" i="1" l="1"/>
  <c r="BV29" i="1"/>
  <c r="AN24" i="1"/>
  <c r="AV24" i="1" s="1"/>
  <c r="BH14" i="1"/>
  <c r="BX14" i="1"/>
  <c r="AS25" i="1"/>
  <c r="AN27" i="1"/>
  <c r="AV27" i="1" s="1"/>
  <c r="BV25" i="1"/>
  <c r="AB14" i="1"/>
  <c r="AR14" i="1"/>
  <c r="AS24" i="1"/>
  <c r="AN25" i="1"/>
  <c r="AV25" i="1" s="1"/>
  <c r="AV48" i="1" s="1"/>
  <c r="BV24" i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7" authorId="0" shapeId="0" xr:uid="{F8FCEECA-6876-476F-AC89-CD97D3AEE00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A1AF5433-424D-4A52-833E-16E679CD49D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Tinggi Handle </t>
        </r>
        <r>
          <rPr>
            <b/>
            <sz val="10"/>
            <color indexed="81"/>
            <rFont val="Tahoma"/>
            <family val="2"/>
          </rPr>
          <t>Inner</t>
        </r>
      </text>
    </comment>
  </commentList>
</comments>
</file>

<file path=xl/sharedStrings.xml><?xml version="1.0" encoding="utf-8"?>
<sst xmlns="http://schemas.openxmlformats.org/spreadsheetml/2006/main" count="546" uniqueCount="187">
  <si>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</si>
  <si>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</si>
  <si>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</si>
  <si>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</si>
  <si>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</si>
  <si>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</si>
  <si>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</si>
  <si>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</si>
  <si>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</si>
  <si>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</si>
  <si>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</si>
  <si>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</si>
  <si>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</si>
  <si>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</si>
  <si>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</si>
  <si>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TH-KD EC</t>
  </si>
  <si>
    <t>Delivery Date</t>
  </si>
  <si>
    <t>Elevation Code</t>
  </si>
  <si>
    <t>52F/T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</si>
  <si>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</si>
  <si>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</si>
  <si>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</si>
  <si>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U9S-61018</t>
  </si>
  <si>
    <t>Unit Code</t>
  </si>
  <si>
    <r>
      <t xml:space="preserve">H </t>
    </r>
    <r>
      <rPr>
        <sz val="10"/>
        <rFont val="Arial"/>
        <family val="2"/>
      </rPr>
      <t>item</t>
    </r>
  </si>
  <si>
    <t>U9S-60005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</si>
  <si>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</si>
  <si>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</si>
  <si>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</si>
  <si>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</si>
  <si>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</si>
  <si>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</si>
  <si>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</si>
  <si>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</si>
  <si>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</si>
  <si>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</si>
  <si>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</si>
  <si>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</si>
  <si>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</si>
  <si>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</si>
  <si>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</si>
  <si>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</si>
  <si>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</si>
  <si>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</si>
  <si>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</si>
  <si>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</si>
  <si>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</si>
  <si>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</si>
  <si>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</si>
  <si>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</si>
  <si>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</si>
  <si>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</si>
  <si>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</si>
  <si>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</si>
  <si>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</si>
  <si>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</si>
  <si>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</si>
  <si>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</si>
  <si>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</si>
  <si>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</si>
  <si>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</si>
  <si>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</si>
  <si>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</si>
  <si>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</si>
  <si>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</si>
  <si>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as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</si>
  <si>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</si>
  <si>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</si>
  <si>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</si>
  <si>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</si>
  <si>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</si>
  <si>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</si>
  <si>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</si>
  <si>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</si>
  <si>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</si>
  <si>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</si>
  <si>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</si>
  <si>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</si>
  <si>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</si>
  <si>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</si>
  <si>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</si>
  <si>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</si>
  <si>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</si>
  <si>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</si>
  <si>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</si>
  <si>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</si>
  <si>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9K-87102</t>
  </si>
  <si>
    <t>BOTTOM RAIL</t>
  </si>
  <si>
    <t>9K-30254</t>
  </si>
  <si>
    <t>9K-20669</t>
  </si>
  <si>
    <t>TRANSOM</t>
  </si>
  <si>
    <t>9K-87116</t>
  </si>
  <si>
    <t>STILE(L)</t>
  </si>
  <si>
    <t>9K-87138</t>
  </si>
  <si>
    <t>Without Arm Stopper</t>
  </si>
  <si>
    <t>9K-20754</t>
  </si>
  <si>
    <t>2K-22277</t>
  </si>
  <si>
    <t>M</t>
  </si>
  <si>
    <t>JAMB(L)</t>
  </si>
  <si>
    <t>9K-87104</t>
  </si>
  <si>
    <t>STILE(R)</t>
  </si>
  <si>
    <t>2K-29158</t>
  </si>
  <si>
    <t>2K-29161</t>
  </si>
  <si>
    <t>JAMB(R)</t>
  </si>
  <si>
    <t>BEADING</t>
  </si>
  <si>
    <t>9K-86115</t>
  </si>
  <si>
    <t>MS-4012</t>
  </si>
  <si>
    <t>FOR HANDLE</t>
  </si>
  <si>
    <t>GLASS BEAD</t>
  </si>
  <si>
    <t>9K-87119</t>
  </si>
  <si>
    <t>9K-20856</t>
  </si>
  <si>
    <t>BM-4025G</t>
  </si>
  <si>
    <t>S</t>
  </si>
  <si>
    <t>GLASS BEAD(L)</t>
  </si>
  <si>
    <t>9K-20848</t>
  </si>
  <si>
    <t/>
  </si>
  <si>
    <t>GLASS BEAD(R)</t>
  </si>
  <si>
    <t>9K-20849</t>
  </si>
  <si>
    <t>EM-4008D8-SA</t>
  </si>
  <si>
    <t>FOR STAY</t>
  </si>
  <si>
    <t>9K-20851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</si>
  <si>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</si>
  <si>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</si>
  <si>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</si>
  <si>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</si>
  <si>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</si>
  <si>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</si>
  <si>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</si>
  <si>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</si>
  <si>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</si>
  <si>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</si>
  <si>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</si>
  <si>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</si>
  <si>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</si>
  <si>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</si>
  <si>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</si>
  <si>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</si>
  <si>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</si>
  <si>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</si>
  <si>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</si>
  <si>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</si>
  <si>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</si>
  <si>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</si>
  <si>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</si>
  <si>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</si>
  <si>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</si>
  <si>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</si>
  <si>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</si>
  <si>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</si>
  <si>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</si>
  <si>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</si>
  <si>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</si>
  <si>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</si>
  <si>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</si>
  <si>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</si>
  <si>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</si>
  <si>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</si>
  <si>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</si>
  <si>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</si>
  <si>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</si>
  <si>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</si>
  <si>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</si>
  <si>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</si>
  <si>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FRICTION STAY</t>
  </si>
  <si>
    <t>SPACER</t>
  </si>
  <si>
    <t>CAMLATCH RECEIVER</t>
  </si>
  <si>
    <t>SEALER PAD</t>
  </si>
  <si>
    <t>AT MATERIAL</t>
  </si>
  <si>
    <t>GASKET</t>
  </si>
  <si>
    <t>SETTING BLOCK</t>
  </si>
  <si>
    <t>LABEL</t>
  </si>
  <si>
    <t>SCREW</t>
  </si>
  <si>
    <t>SHIM RECEIVER</t>
  </si>
  <si>
    <t>HOLE CAP</t>
  </si>
  <si>
    <t>9K-30241</t>
  </si>
  <si>
    <t>EF-4008D7-SA</t>
  </si>
  <si>
    <t>YS</t>
  </si>
  <si>
    <t>Y</t>
  </si>
  <si>
    <t>YK</t>
  </si>
  <si>
    <t>FOR OUTSIDE</t>
  </si>
  <si>
    <t>FOR GLASS BEAD</t>
  </si>
  <si>
    <t>FOR INSIDE</t>
  </si>
  <si>
    <t>FOR HEAD, FOR JAMB</t>
  </si>
  <si>
    <t>CAMLATCH HANDLE</t>
  </si>
  <si>
    <t>WEATHER STRIP</t>
  </si>
  <si>
    <t>P-9</t>
  </si>
  <si>
    <t>FOR JOINT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</si>
</sst>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theme="0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4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" fillId="5" borderId="52" xfId="1" applyFill="1" applyBorder="1" applyAlignment="1" applyProtection="1">
      <alignment horizontal="left"/>
      <protection hidden="1"/>
    </xf>
    <xf numFmtId="0" fontId="9" fillId="0" borderId="0" xfId="4" applyFont="1"/>
    <xf numFmtId="0" fontId="10" fillId="0" borderId="49" xfId="4" applyFont="1" applyBorder="1" applyAlignment="1" applyProtection="1">
      <alignment horizontal="left" vertical="center"/>
      <protection hidden="1"/>
    </xf>
    <xf numFmtId="0" fontId="10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0" fillId="0" borderId="59" xfId="4" applyFont="1" applyBorder="1" applyAlignment="1" applyProtection="1">
      <alignment horizontal="left" vertical="center"/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1" fillId="0" borderId="59" xfId="4" applyFont="1" applyBorder="1" applyAlignment="1" applyProtection="1">
      <alignment horizontal="left"/>
      <protection hidden="1"/>
    </xf>
    <xf numFmtId="0" fontId="12" fillId="0" borderId="0" xfId="4" applyFont="1" applyAlignment="1" applyProtection="1">
      <alignment horizontal="left"/>
      <protection hidden="1"/>
    </xf>
    <xf numFmtId="0" fontId="12" fillId="0" borderId="0" xfId="4" quotePrefix="1" applyFont="1" applyAlignment="1" applyProtection="1">
      <alignment horizontal="center"/>
      <protection hidden="1"/>
    </xf>
    <xf numFmtId="0" fontId="12" fillId="0" borderId="0" xfId="4" applyFont="1" applyAlignment="1" applyProtection="1">
      <alignment horizontal="center"/>
      <protection hidden="1"/>
    </xf>
    <xf numFmtId="166" fontId="12" fillId="0" borderId="0" xfId="4" quotePrefix="1" applyNumberFormat="1" applyFont="1" applyAlignment="1" applyProtection="1">
      <alignment horizontal="right"/>
      <protection hidden="1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0" xfId="4" applyFont="1"/>
    <xf numFmtId="0" fontId="13" fillId="0" borderId="58" xfId="4" applyFont="1" applyBorder="1"/>
    <xf numFmtId="0" fontId="1" fillId="0" borderId="51" xfId="1" quotePrefix="1" applyBorder="1" applyProtection="1">
      <protection locked="0" hidden="1"/>
    </xf>
    <xf numFmtId="0" fontId="12" fillId="0" borderId="11" xfId="4" applyFont="1" applyBorder="1" applyAlignment="1">
      <alignment horizontal="center" vertical="center"/>
    </xf>
    <xf numFmtId="0" fontId="12" fillId="0" borderId="0" xfId="4" applyFont="1" applyAlignment="1" applyProtection="1">
      <alignment horizontal="right"/>
      <protection hidden="1"/>
    </xf>
    <xf numFmtId="0" fontId="12" fillId="0" borderId="26" xfId="4" applyFont="1" applyBorder="1" applyAlignment="1">
      <alignment horizontal="center" vertical="center"/>
    </xf>
    <xf numFmtId="0" fontId="12" fillId="0" borderId="39" xfId="4" applyFont="1" applyBorder="1" applyAlignment="1">
      <alignment horizontal="center" vertical="center"/>
    </xf>
    <xf numFmtId="0" fontId="12" fillId="0" borderId="24" xfId="4" applyFont="1" applyBorder="1" applyAlignment="1">
      <alignment horizontal="center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quotePrefix="1" applyFont="1" applyBorder="1" applyAlignment="1">
      <alignment horizontal="left" vertical="center"/>
    </xf>
    <xf numFmtId="0" fontId="12" fillId="0" borderId="14" xfId="4" quotePrefix="1" applyFont="1" applyBorder="1" applyAlignment="1">
      <alignment horizontal="left" vertical="center"/>
    </xf>
    <xf numFmtId="0" fontId="12" fillId="0" borderId="15" xfId="4" applyFont="1" applyBorder="1" applyAlignment="1">
      <alignment vertical="center"/>
    </xf>
    <xf numFmtId="0" fontId="12" fillId="0" borderId="16" xfId="4" applyFont="1" applyBorder="1" applyAlignment="1">
      <alignment vertical="center"/>
    </xf>
    <xf numFmtId="0" fontId="12" fillId="0" borderId="0" xfId="4" applyFont="1" applyAlignment="1" applyProtection="1">
      <alignment horizontal="right" vertical="center"/>
      <protection hidden="1"/>
    </xf>
    <xf numFmtId="0" fontId="12" fillId="0" borderId="22" xfId="4" applyFont="1" applyBorder="1" applyAlignment="1">
      <alignment horizontal="center" vertical="center"/>
    </xf>
    <xf numFmtId="0" fontId="12" fillId="0" borderId="14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2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3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5" fillId="0" borderId="59" xfId="1" applyFont="1" applyBorder="1"/>
    <xf numFmtId="0" fontId="5" fillId="0" borderId="0" xfId="1" applyFont="1"/>
    <xf numFmtId="0" fontId="14" fillId="0" borderId="0" xfId="1" applyFont="1"/>
    <xf numFmtId="0" fontId="8" fillId="0" borderId="61" xfId="1" applyFont="1" applyBorder="1" applyAlignment="1">
      <alignment horizontal="center" vertical="center"/>
    </xf>
    <xf numFmtId="0" fontId="1" fillId="0" borderId="59" xfId="1" applyBorder="1"/>
    <xf numFmtId="0" fontId="1" fillId="5" borderId="59" xfId="1" applyFill="1" applyBorder="1"/>
    <xf numFmtId="0" fontId="1" fillId="5" borderId="0" xfId="1" applyFill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2" fillId="0" borderId="12" xfId="4" applyFont="1" applyBorder="1" applyAlignment="1">
      <alignment horizontal="left" vertical="center"/>
    </xf>
    <xf numFmtId="0" fontId="12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2" fillId="0" borderId="21" xfId="4" applyFont="1" applyBorder="1" applyAlignment="1">
      <alignment vertical="center"/>
    </xf>
    <xf numFmtId="0" fontId="12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2" fillId="0" borderId="65" xfId="4" applyNumberFormat="1" applyFont="1" applyBorder="1" applyAlignment="1">
      <alignment horizontal="centerContinuous" vertical="center"/>
    </xf>
    <xf numFmtId="49" fontId="12" fillId="0" borderId="0" xfId="4" applyNumberFormat="1" applyFont="1" applyAlignment="1">
      <alignment horizontal="centerContinuous" vertical="center"/>
    </xf>
    <xf numFmtId="49" fontId="13" fillId="0" borderId="18" xfId="4" applyNumberFormat="1" applyFont="1" applyBorder="1" applyAlignment="1">
      <alignment horizontal="centerContinuous" vertical="center"/>
    </xf>
    <xf numFmtId="0" fontId="12" fillId="0" borderId="17" xfId="4" applyFont="1" applyBorder="1" applyAlignment="1">
      <alignment vertical="center"/>
    </xf>
    <xf numFmtId="0" fontId="12" fillId="0" borderId="66" xfId="4" applyFont="1" applyBorder="1" applyAlignment="1">
      <alignment vertical="center"/>
    </xf>
    <xf numFmtId="0" fontId="12" fillId="0" borderId="22" xfId="4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2" fillId="0" borderId="25" xfId="4" applyFont="1" applyBorder="1" applyAlignment="1">
      <alignment vertical="center"/>
    </xf>
    <xf numFmtId="0" fontId="12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2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2" fillId="0" borderId="18" xfId="4" applyFont="1" applyBorder="1" applyAlignment="1">
      <alignment horizontal="center" vertical="center"/>
    </xf>
    <xf numFmtId="0" fontId="12" fillId="0" borderId="57" xfId="4" applyFont="1" applyBorder="1"/>
    <xf numFmtId="0" fontId="12" fillId="0" borderId="1" xfId="4" applyFont="1" applyBorder="1"/>
    <xf numFmtId="0" fontId="12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3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" fillId="0" borderId="53" xfId="1" applyBorder="1" applyAlignment="1" applyProtection="1">
      <alignment horizontal="right"/>
      <protection hidden="1"/>
    </xf>
  </cellXfs>
  <cellStyles count="6">
    <cellStyle name="Currency_FORM New Break Down 2" xfId="3" xr:uid="{6BACB6BD-2537-4234-99E7-4DAE61877A08}"/>
    <cellStyle name="Normal" xfId="0" builtinId="0"/>
    <cellStyle name="Normal 10" xfId="2" xr:uid="{86165495-33B0-41E7-845A-0BAC6EE48A76}"/>
    <cellStyle name="Normal 2" xfId="1" xr:uid="{0362B4F7-5506-4F28-B930-1FDF878AA596}"/>
    <cellStyle name="Normal 5" xfId="4" xr:uid="{2D907531-1EB6-4BDB-ADCE-5273CE64D283}"/>
    <cellStyle name="Normal_COBA 2" xfId="5" xr:uid="{C05363E3-971E-4A27-A6B6-E4BFB2AE40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885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571500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524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772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9133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970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12</xdr:col>
      <xdr:colOff>490066</xdr:colOff>
      <xdr:row>39</xdr:row>
      <xdr:rowOff>63818</xdr:rowOff>
    </xdr:to>
    <xdr:pic>
      <xdr:nvPicPr>
        <xdr:cNvPr id="10" name="BD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297680"/>
          <a:ext cx="3103726" cy="3104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TES%20MADE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PART MASTER"/>
      <sheetName val="FORM (2)"/>
      <sheetName val="FORM (3)"/>
      <sheetName val="FORM (3A)"/>
      <sheetName val="FORM (2A)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  <cell r="H20" t="str">
            <v>AB1N</v>
          </cell>
          <cell r="AA20">
            <v>2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  <cell r="H21" t="str">
            <v>AH1N</v>
          </cell>
          <cell r="AA21">
            <v>2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  <cell r="H22" t="str">
            <v>AS1N</v>
          </cell>
          <cell r="AA22">
            <v>2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  <cell r="H23" t="str">
            <v>PB09</v>
          </cell>
          <cell r="AA23">
            <v>2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  <cell r="H24" t="str">
            <v>PB19</v>
          </cell>
          <cell r="AA24">
            <v>2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  <cell r="H25" t="str">
            <v>PB37</v>
          </cell>
          <cell r="AA25">
            <v>2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  <cell r="H26" t="str">
            <v>PB42</v>
          </cell>
          <cell r="AA26">
            <v>2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  <cell r="H27" t="str">
            <v>PB47</v>
          </cell>
          <cell r="AA27">
            <v>2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  <cell r="H28" t="str">
            <v>PB49</v>
          </cell>
          <cell r="AA28">
            <v>2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  <cell r="H29" t="str">
            <v>PB50</v>
          </cell>
          <cell r="AA29">
            <v>2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  <cell r="H30" t="str">
            <v>PB52</v>
          </cell>
          <cell r="AA30">
            <v>2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  <cell r="H31" t="str">
            <v>PB54</v>
          </cell>
          <cell r="AA31">
            <v>2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  <cell r="H32" t="str">
            <v>PB57</v>
          </cell>
          <cell r="AA32">
            <v>2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  <cell r="H33" t="str">
            <v>PB59</v>
          </cell>
          <cell r="AA33">
            <v>2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  <cell r="H34" t="str">
            <v>PB60</v>
          </cell>
          <cell r="AA34">
            <v>2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  <cell r="H35" t="str">
            <v>PB63</v>
          </cell>
          <cell r="AA35">
            <v>2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  <cell r="H36" t="str">
            <v>PB64</v>
          </cell>
          <cell r="AA36">
            <v>2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  <cell r="H37" t="str">
            <v>PB65</v>
          </cell>
          <cell r="AA37">
            <v>2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  <cell r="H38" t="str">
            <v>PB66</v>
          </cell>
          <cell r="AA38">
            <v>2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  <cell r="H39" t="str">
            <v>PB67</v>
          </cell>
          <cell r="AA39">
            <v>2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  <cell r="H40" t="str">
            <v>PB69</v>
          </cell>
          <cell r="AA40">
            <v>2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  <cell r="H41" t="str">
            <v>PB70</v>
          </cell>
          <cell r="AA41">
            <v>2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  <cell r="H42" t="str">
            <v>PB74</v>
          </cell>
          <cell r="AA42">
            <v>2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  <cell r="H43" t="str">
            <v>PB76</v>
          </cell>
          <cell r="AA43">
            <v>2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  <cell r="H44" t="str">
            <v>PB78</v>
          </cell>
          <cell r="AA44">
            <v>2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  <cell r="H45" t="str">
            <v>PB79</v>
          </cell>
          <cell r="AA45">
            <v>2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  <cell r="H46" t="str">
            <v>PB80</v>
          </cell>
          <cell r="AA46">
            <v>2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  <cell r="H47" t="str">
            <v>PB82</v>
          </cell>
          <cell r="AA47">
            <v>2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  <cell r="H48" t="str">
            <v>PB84</v>
          </cell>
          <cell r="AA48">
            <v>2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  <cell r="H49" t="str">
            <v>PB85</v>
          </cell>
          <cell r="AA49">
            <v>2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  <cell r="H50" t="str">
            <v>PBM6</v>
          </cell>
          <cell r="AA50">
            <v>2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  <cell r="H51" t="str">
            <v>PBM8</v>
          </cell>
          <cell r="AA51">
            <v>2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  <cell r="H52" t="str">
            <v>PBM9</v>
          </cell>
          <cell r="AA52">
            <v>2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  <cell r="H53" t="str">
            <v>PG15</v>
          </cell>
          <cell r="AA53">
            <v>2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  <cell r="H54" t="str">
            <v>PG21</v>
          </cell>
          <cell r="AA54">
            <v>2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  <cell r="H55" t="str">
            <v>PG23</v>
          </cell>
          <cell r="AA55">
            <v>2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  <cell r="H56" t="str">
            <v>PG28</v>
          </cell>
          <cell r="AA56">
            <v>2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  <cell r="H57" t="str">
            <v>PK07</v>
          </cell>
          <cell r="AA57">
            <v>2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  <cell r="H58" t="str">
            <v>PK09</v>
          </cell>
          <cell r="AA58">
            <v>2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  <cell r="H59" t="str">
            <v>PK10</v>
          </cell>
          <cell r="AA59">
            <v>2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  <cell r="H60" t="str">
            <v>PM12</v>
          </cell>
          <cell r="AA60">
            <v>2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  <cell r="H61" t="str">
            <v>PM14</v>
          </cell>
          <cell r="AA61">
            <v>2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  <cell r="H62" t="str">
            <v>PM15</v>
          </cell>
          <cell r="AA62">
            <v>2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  <cell r="H63" t="str">
            <v>PT01</v>
          </cell>
          <cell r="AA63">
            <v>2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  <cell r="H64" t="str">
            <v>PT02</v>
          </cell>
          <cell r="AA64">
            <v>2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  <cell r="H65" t="str">
            <v>PT03</v>
          </cell>
          <cell r="AA65">
            <v>2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  <cell r="H66" t="str">
            <v>PT05</v>
          </cell>
          <cell r="AA66">
            <v>2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  <cell r="H67" t="str">
            <v>PW03</v>
          </cell>
          <cell r="AA67">
            <v>1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  <cell r="H68" t="str">
            <v>PW21</v>
          </cell>
          <cell r="AA68">
            <v>1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  <cell r="H69" t="str">
            <v>PW27</v>
          </cell>
          <cell r="AA69">
            <v>1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  <cell r="H70" t="str">
            <v>PW33</v>
          </cell>
          <cell r="AA70">
            <v>1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  <cell r="H71" t="str">
            <v>PW36</v>
          </cell>
          <cell r="AA71">
            <v>1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  <cell r="H72" t="str">
            <v>PW37</v>
          </cell>
          <cell r="AA72">
            <v>1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  <cell r="H73" t="str">
            <v>PW39</v>
          </cell>
          <cell r="AA73">
            <v>1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  <cell r="H74" t="str">
            <v>PW40</v>
          </cell>
          <cell r="AA74">
            <v>1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  <cell r="H75" t="str">
            <v>YB1</v>
          </cell>
          <cell r="AA75">
            <v>2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  <cell r="H76" t="str">
            <v>YB3</v>
          </cell>
          <cell r="AA76">
            <v>2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  <cell r="H77" t="str">
            <v>YB4N</v>
          </cell>
          <cell r="AA77">
            <v>2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  <cell r="H78" t="str">
            <v>YB5N</v>
          </cell>
          <cell r="AA78">
            <v>2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  <cell r="H79" t="str">
            <v>YH1</v>
          </cell>
          <cell r="AA79">
            <v>2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  <cell r="H80" t="str">
            <v>YH3</v>
          </cell>
          <cell r="AA80">
            <v>2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  <cell r="H81" t="str">
            <v>YK1</v>
          </cell>
          <cell r="AA81">
            <v>2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  <cell r="H82" t="str">
            <v>YK1P</v>
          </cell>
          <cell r="AA82">
            <v>2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  <cell r="H83" t="str">
            <v>YS1</v>
          </cell>
          <cell r="AA83">
            <v>2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  <cell r="H84" t="str">
            <v>PB90</v>
          </cell>
          <cell r="AA84">
            <v>2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  <cell r="H85" t="str">
            <v>PW42</v>
          </cell>
          <cell r="AA85">
            <v>1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  <cell r="H86" t="str">
            <v>PT06</v>
          </cell>
          <cell r="AA86">
            <v>2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  <cell r="H87" t="str">
            <v>PB71</v>
          </cell>
          <cell r="AA87">
            <v>2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  <cell r="H88" t="str">
            <v>PB93</v>
          </cell>
          <cell r="AA88">
            <v>2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  <cell r="H89" t="str">
            <v>PM14</v>
          </cell>
          <cell r="AA89">
            <v>2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  <cell r="H90" t="str">
            <v>PM18</v>
          </cell>
          <cell r="AA90">
            <v>2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  <cell r="H91" t="str">
            <v>FS22</v>
          </cell>
          <cell r="AA91">
            <v>2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  <cell r="H92" t="str">
            <v>FS21</v>
          </cell>
          <cell r="AA92">
            <v>1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  <cell r="H93" t="str">
            <v>FS20</v>
          </cell>
          <cell r="AA93">
            <v>1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  <cell r="H94" t="str">
            <v>FG24</v>
          </cell>
          <cell r="AA94">
            <v>2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  <cell r="H95" t="str">
            <v>FG23</v>
          </cell>
          <cell r="AA95">
            <v>2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  <cell r="H96" t="str">
            <v>FS19</v>
          </cell>
          <cell r="AA96">
            <v>2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  <cell r="H97" t="str">
            <v>FBG1</v>
          </cell>
          <cell r="AA97">
            <v>2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  <cell r="H98" t="str">
            <v>FB01</v>
          </cell>
          <cell r="AA98">
            <v>2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  <cell r="H99" t="str">
            <v>FB02</v>
          </cell>
          <cell r="AA99">
            <v>2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  <cell r="H100" t="str">
            <v>FB03</v>
          </cell>
          <cell r="AA100">
            <v>2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  <cell r="H101" t="str">
            <v>FCS1</v>
          </cell>
          <cell r="AA101">
            <v>1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  <cell r="H102" t="str">
            <v>FDB1</v>
          </cell>
          <cell r="AA102">
            <v>2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  <cell r="H103" t="str">
            <v>FDS1</v>
          </cell>
          <cell r="AA103">
            <v>1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  <cell r="H104" t="str">
            <v>FGL1</v>
          </cell>
          <cell r="AA104">
            <v>2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  <cell r="H105" t="str">
            <v>FG01</v>
          </cell>
          <cell r="AA105">
            <v>2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  <cell r="H106" t="str">
            <v>FG02</v>
          </cell>
          <cell r="AA106">
            <v>2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  <cell r="H107" t="str">
            <v>FG03</v>
          </cell>
          <cell r="AA107">
            <v>2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  <cell r="H108" t="str">
            <v>FG04</v>
          </cell>
          <cell r="AA108">
            <v>2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  <cell r="H109" t="str">
            <v>FG05</v>
          </cell>
          <cell r="AA109">
            <v>2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  <cell r="H110" t="str">
            <v>FG06</v>
          </cell>
          <cell r="AA110">
            <v>2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  <cell r="H111" t="str">
            <v>FG07</v>
          </cell>
          <cell r="AA111">
            <v>2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  <cell r="H112" t="str">
            <v>FG08</v>
          </cell>
          <cell r="AA112">
            <v>2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  <cell r="H113" t="str">
            <v>FG09</v>
          </cell>
          <cell r="AA113">
            <v>2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  <cell r="H114" t="str">
            <v>FG10</v>
          </cell>
          <cell r="AA114">
            <v>2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  <cell r="H115" t="str">
            <v>FG11</v>
          </cell>
          <cell r="AA115">
            <v>2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  <cell r="H116" t="str">
            <v xml:space="preserve"> FG12</v>
          </cell>
          <cell r="AA116">
            <v>2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  <cell r="H117" t="str">
            <v xml:space="preserve"> FG13</v>
          </cell>
          <cell r="AA117">
            <v>2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  <cell r="H118" t="str">
            <v xml:space="preserve"> FG14</v>
          </cell>
          <cell r="AA118">
            <v>2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  <cell r="H119" t="str">
            <v xml:space="preserve"> FG15</v>
          </cell>
          <cell r="AA119">
            <v>2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  <cell r="H120" t="str">
            <v xml:space="preserve"> FG16</v>
          </cell>
          <cell r="AA120">
            <v>2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  <cell r="H121" t="str">
            <v xml:space="preserve"> FG17</v>
          </cell>
          <cell r="AA121">
            <v>2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  <cell r="H122" t="str">
            <v xml:space="preserve"> FG18</v>
          </cell>
          <cell r="AA122">
            <v>2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  <cell r="H123" t="str">
            <v xml:space="preserve"> FG19</v>
          </cell>
          <cell r="AA123">
            <v>2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  <cell r="H124" t="str">
            <v>FG20</v>
          </cell>
          <cell r="AA124">
            <v>2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  <cell r="H125" t="str">
            <v>FG21</v>
          </cell>
          <cell r="AA125">
            <v>2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  <cell r="H126" t="str">
            <v>FG22</v>
          </cell>
          <cell r="AA126">
            <v>2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  <cell r="H127" t="str">
            <v>FK01</v>
          </cell>
          <cell r="AA127">
            <v>2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  <cell r="H128" t="str">
            <v>FK02</v>
          </cell>
          <cell r="AA128">
            <v>2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  <cell r="H129" t="str">
            <v>FK03</v>
          </cell>
          <cell r="AA129">
            <v>2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  <cell r="H130" t="str">
            <v>FK04</v>
          </cell>
          <cell r="AA130">
            <v>2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  <cell r="H131" t="str">
            <v>FK05</v>
          </cell>
          <cell r="AA131">
            <v>2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  <cell r="H132" t="str">
            <v>FK06</v>
          </cell>
          <cell r="AA132">
            <v>2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  <cell r="H133" t="str">
            <v>FK07</v>
          </cell>
          <cell r="AA133">
            <v>2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  <cell r="H134" t="str">
            <v>FNG1</v>
          </cell>
          <cell r="AA134">
            <v>2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  <cell r="H135" t="str">
            <v>FSG1</v>
          </cell>
          <cell r="AA135">
            <v>2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  <cell r="H136" t="str">
            <v>FSM1</v>
          </cell>
          <cell r="AA136">
            <v>2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  <cell r="H137" t="str">
            <v>FS02</v>
          </cell>
          <cell r="AA137">
            <v>1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  <cell r="H138" t="str">
            <v>FS03</v>
          </cell>
          <cell r="AA138">
            <v>1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  <cell r="H139" t="str">
            <v>FS04</v>
          </cell>
          <cell r="AA139">
            <v>1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  <cell r="H140" t="str">
            <v>FS05</v>
          </cell>
          <cell r="AA140">
            <v>1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  <cell r="H141" t="str">
            <v>FS06</v>
          </cell>
          <cell r="AA141">
            <v>1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  <cell r="H142" t="str">
            <v>FS07</v>
          </cell>
          <cell r="AA142">
            <v>2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  <cell r="H143" t="str">
            <v>FS08</v>
          </cell>
          <cell r="AA143">
            <v>2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  <cell r="H144" t="str">
            <v>FS09</v>
          </cell>
          <cell r="AA144">
            <v>1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  <cell r="H145" t="str">
            <v xml:space="preserve"> FS10</v>
          </cell>
          <cell r="AA145">
            <v>2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  <cell r="H146" t="str">
            <v>FS11</v>
          </cell>
          <cell r="AA146">
            <v>1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  <cell r="H147" t="str">
            <v>FS12</v>
          </cell>
          <cell r="AA147">
            <v>1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  <cell r="H148" t="str">
            <v>FS13</v>
          </cell>
          <cell r="AA148">
            <v>1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  <cell r="H149" t="str">
            <v>FS14</v>
          </cell>
          <cell r="AA149">
            <v>2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  <cell r="H150" t="str">
            <v>FS15</v>
          </cell>
          <cell r="AA150">
            <v>1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  <cell r="H151" t="str">
            <v>FS16</v>
          </cell>
          <cell r="AA151">
            <v>2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  <cell r="H152" t="str">
            <v>FS17</v>
          </cell>
          <cell r="AA152">
            <v>2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  <cell r="H153" t="str">
            <v>FS18</v>
          </cell>
          <cell r="AA153">
            <v>1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  <cell r="H154" t="str">
            <v>FW01</v>
          </cell>
          <cell r="AA154">
            <v>1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  <cell r="H155" t="str">
            <v>FW02</v>
          </cell>
          <cell r="AA155">
            <v>1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  <cell r="H156" t="str">
            <v>FW03</v>
          </cell>
          <cell r="AA156">
            <v>1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  <cell r="H157" t="str">
            <v>FW04</v>
          </cell>
          <cell r="AA157">
            <v>1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  <cell r="H158" t="str">
            <v>FW05</v>
          </cell>
          <cell r="AA158">
            <v>1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  <cell r="H159" t="str">
            <v>FW06</v>
          </cell>
          <cell r="AA159">
            <v>1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  <cell r="H160" t="str">
            <v>FW07</v>
          </cell>
          <cell r="AA160">
            <v>1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  <cell r="H161" t="str">
            <v>FW08</v>
          </cell>
          <cell r="AA161">
            <v>1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  <cell r="H162" t="str">
            <v>FTB1</v>
          </cell>
          <cell r="AA162">
            <v>2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  <cell r="H163" t="str">
            <v>PT08</v>
          </cell>
          <cell r="AA163">
            <v>2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  <cell r="H164" t="str">
            <v>PM17</v>
          </cell>
          <cell r="AA164">
            <v>2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  <cell r="H165" t="str">
            <v>PM16</v>
          </cell>
          <cell r="AA165">
            <v>2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  <cell r="H166" t="str">
            <v>PB94</v>
          </cell>
          <cell r="AA166">
            <v>2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  <cell r="H167" t="str">
            <v>PB92</v>
          </cell>
          <cell r="AA167">
            <v>2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  <cell r="H168" t="str">
            <v>PW04</v>
          </cell>
          <cell r="AA168">
            <v>1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  <cell r="H169" t="str">
            <v>PW05</v>
          </cell>
          <cell r="AA169">
            <v>1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  <cell r="H170" t="str">
            <v>PW06</v>
          </cell>
          <cell r="AA170">
            <v>1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  <cell r="H171" t="str">
            <v>PW07</v>
          </cell>
          <cell r="AA171">
            <v>1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  <cell r="H172" t="str">
            <v>PW08</v>
          </cell>
          <cell r="AA172">
            <v>1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  <cell r="H173" t="str">
            <v>PW09</v>
          </cell>
          <cell r="AA173">
            <v>1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  <cell r="H174" t="str">
            <v>PW13</v>
          </cell>
          <cell r="AA174">
            <v>1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  <cell r="H175" t="str">
            <v>PW14</v>
          </cell>
          <cell r="AA175">
            <v>1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  <cell r="H176" t="str">
            <v>PW15</v>
          </cell>
          <cell r="AA176">
            <v>1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  <cell r="H177" t="str">
            <v>PW16</v>
          </cell>
          <cell r="AA177">
            <v>1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  <cell r="H178" t="str">
            <v>PW17</v>
          </cell>
          <cell r="AA178">
            <v>1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  <cell r="H179" t="str">
            <v>PW18</v>
          </cell>
          <cell r="AA179">
            <v>1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  <cell r="H180" t="str">
            <v>PW19</v>
          </cell>
          <cell r="AA180">
            <v>1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  <cell r="H181" t="str">
            <v>PW20</v>
          </cell>
          <cell r="AA181">
            <v>1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  <cell r="H182" t="str">
            <v>PW22</v>
          </cell>
          <cell r="AA182">
            <v>1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  <cell r="H183" t="str">
            <v>PW23</v>
          </cell>
          <cell r="AA183">
            <v>1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  <cell r="H184" t="str">
            <v>PW24</v>
          </cell>
          <cell r="AA184">
            <v>1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  <cell r="H185" t="str">
            <v>PW25</v>
          </cell>
          <cell r="AA185">
            <v>1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  <cell r="H186" t="str">
            <v>PW26</v>
          </cell>
          <cell r="AA186">
            <v>1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  <cell r="H187" t="str">
            <v>PW28</v>
          </cell>
          <cell r="AA187">
            <v>1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  <cell r="H188" t="str">
            <v>PW29</v>
          </cell>
          <cell r="AA188">
            <v>1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  <cell r="H189" t="str">
            <v>PW30</v>
          </cell>
          <cell r="AA189">
            <v>1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  <cell r="H190" t="str">
            <v>PW31</v>
          </cell>
          <cell r="AA190">
            <v>1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  <cell r="H191" t="str">
            <v>PW32</v>
          </cell>
          <cell r="AA191">
            <v>1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  <cell r="H192" t="str">
            <v>PW34</v>
          </cell>
          <cell r="AA192">
            <v>1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  <cell r="H193" t="str">
            <v>PW35</v>
          </cell>
          <cell r="AA193">
            <v>1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  <cell r="H194" t="str">
            <v>PW38</v>
          </cell>
          <cell r="AA194">
            <v>1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  <cell r="H195" t="str">
            <v>PG01</v>
          </cell>
          <cell r="AA195">
            <v>2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  <cell r="H196" t="str">
            <v>PG02</v>
          </cell>
          <cell r="AA196">
            <v>2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  <cell r="H197" t="str">
            <v>PG03</v>
          </cell>
          <cell r="AA197">
            <v>2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  <cell r="H198" t="str">
            <v>PG04</v>
          </cell>
          <cell r="AA198">
            <v>2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  <cell r="H199" t="str">
            <v>PG05</v>
          </cell>
          <cell r="AA199">
            <v>2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  <cell r="H200" t="str">
            <v>PG06</v>
          </cell>
          <cell r="AA200">
            <v>2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  <cell r="H201" t="str">
            <v>PG07</v>
          </cell>
          <cell r="AA201">
            <v>2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  <cell r="H202" t="str">
            <v>PG08</v>
          </cell>
          <cell r="AA202">
            <v>2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  <cell r="H203" t="str">
            <v>PG09</v>
          </cell>
          <cell r="AA203">
            <v>2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  <cell r="H204" t="str">
            <v>PG10</v>
          </cell>
          <cell r="AA204">
            <v>2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  <cell r="H205" t="str">
            <v>PG11</v>
          </cell>
          <cell r="AA205">
            <v>2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  <cell r="H206" t="str">
            <v>PG12</v>
          </cell>
          <cell r="AA206">
            <v>2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  <cell r="H207" t="str">
            <v>PG13</v>
          </cell>
          <cell r="AA207">
            <v>2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  <cell r="H208" t="str">
            <v>PG14</v>
          </cell>
          <cell r="AA208">
            <v>2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  <cell r="H209" t="str">
            <v>PG16</v>
          </cell>
          <cell r="AA209">
            <v>2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  <cell r="H210" t="str">
            <v>PG17</v>
          </cell>
          <cell r="AA210">
            <v>2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  <cell r="H211" t="str">
            <v>PG18</v>
          </cell>
          <cell r="AA211">
            <v>2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  <cell r="H212" t="str">
            <v>PG19</v>
          </cell>
          <cell r="AA212">
            <v>2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  <cell r="H213" t="str">
            <v>PG20</v>
          </cell>
          <cell r="AA213">
            <v>2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  <cell r="H214" t="str">
            <v>PG22</v>
          </cell>
          <cell r="AA214">
            <v>2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  <cell r="H215" t="str">
            <v>PG24</v>
          </cell>
          <cell r="AA215">
            <v>2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  <cell r="H216" t="str">
            <v>PG25</v>
          </cell>
          <cell r="AA216">
            <v>2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  <cell r="H217" t="str">
            <v>PG26</v>
          </cell>
          <cell r="AA217">
            <v>2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  <cell r="H218" t="str">
            <v>PG27</v>
          </cell>
          <cell r="AA218">
            <v>2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  <cell r="H219" t="str">
            <v>PG29</v>
          </cell>
          <cell r="AA219">
            <v>2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  <cell r="H220" t="str">
            <v>PB01</v>
          </cell>
          <cell r="AA220">
            <v>2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  <cell r="H221" t="str">
            <v>PB02</v>
          </cell>
          <cell r="AA221">
            <v>2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  <cell r="H222" t="str">
            <v>PB03</v>
          </cell>
          <cell r="AA222">
            <v>2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  <cell r="H223" t="str">
            <v>PB04</v>
          </cell>
          <cell r="AA223">
            <v>2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  <cell r="H224" t="str">
            <v>PB05</v>
          </cell>
          <cell r="AA224">
            <v>2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  <cell r="H225" t="str">
            <v>PB06</v>
          </cell>
          <cell r="AA225">
            <v>2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  <cell r="H226" t="str">
            <v>PB07</v>
          </cell>
          <cell r="AA226">
            <v>2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  <cell r="H227" t="str">
            <v>PB08</v>
          </cell>
          <cell r="AA227">
            <v>2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  <cell r="H228" t="str">
            <v>PB10</v>
          </cell>
          <cell r="AA228">
            <v>2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  <cell r="H229" t="str">
            <v>PB11</v>
          </cell>
          <cell r="AA229">
            <v>2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  <cell r="H230" t="str">
            <v>PB12</v>
          </cell>
          <cell r="AA230">
            <v>2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  <cell r="H231" t="str">
            <v>PB13</v>
          </cell>
          <cell r="AA231">
            <v>2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  <cell r="H232" t="str">
            <v>PB14</v>
          </cell>
          <cell r="AA232">
            <v>2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  <cell r="H233" t="str">
            <v>PB15</v>
          </cell>
          <cell r="AA233">
            <v>2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  <cell r="H234" t="str">
            <v>PB16</v>
          </cell>
          <cell r="AA234">
            <v>2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  <cell r="H235" t="str">
            <v>PB17</v>
          </cell>
          <cell r="AA235">
            <v>2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  <cell r="H236" t="str">
            <v>PB21</v>
          </cell>
          <cell r="AA236">
            <v>2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  <cell r="H237" t="str">
            <v>PB22</v>
          </cell>
          <cell r="AA237">
            <v>2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  <cell r="H238" t="str">
            <v>PB23</v>
          </cell>
          <cell r="AA238">
            <v>2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  <cell r="H239" t="str">
            <v>PB24</v>
          </cell>
          <cell r="AA239">
            <v>2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  <cell r="H240" t="str">
            <v>PB25</v>
          </cell>
          <cell r="AA240">
            <v>2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  <cell r="H241" t="str">
            <v>PB26</v>
          </cell>
          <cell r="AA241">
            <v>2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  <cell r="H242" t="str">
            <v>PB27</v>
          </cell>
          <cell r="AA242">
            <v>2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  <cell r="H243" t="str">
            <v>PB29</v>
          </cell>
          <cell r="AA243">
            <v>2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  <cell r="H244" t="str">
            <v>PB30</v>
          </cell>
          <cell r="AA244">
            <v>2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  <cell r="H245" t="str">
            <v>PB31</v>
          </cell>
          <cell r="AA245">
            <v>2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  <cell r="H246" t="str">
            <v>PB32</v>
          </cell>
          <cell r="AA246">
            <v>2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  <cell r="H247" t="str">
            <v>PB33</v>
          </cell>
          <cell r="AA247">
            <v>2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  <cell r="H248" t="str">
            <v>PB34</v>
          </cell>
          <cell r="AA248">
            <v>2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  <cell r="H249" t="str">
            <v>PB35</v>
          </cell>
          <cell r="AA249">
            <v>2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  <cell r="H250" t="str">
            <v>PB36</v>
          </cell>
          <cell r="AA250">
            <v>2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  <cell r="H251" t="str">
            <v>PB38</v>
          </cell>
          <cell r="AA251">
            <v>2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  <cell r="H252" t="str">
            <v>PB39</v>
          </cell>
          <cell r="AA252">
            <v>2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  <cell r="H253" t="str">
            <v>PB40</v>
          </cell>
          <cell r="AA253">
            <v>2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  <cell r="H254" t="str">
            <v>PB41</v>
          </cell>
          <cell r="AA254">
            <v>2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  <cell r="H255" t="str">
            <v>PB43</v>
          </cell>
          <cell r="AA255">
            <v>2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  <cell r="H256" t="str">
            <v>PB44</v>
          </cell>
          <cell r="AA256">
            <v>2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  <cell r="H257" t="str">
            <v>PB45</v>
          </cell>
          <cell r="AA257">
            <v>2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  <cell r="H258" t="str">
            <v>PB46</v>
          </cell>
          <cell r="AA258">
            <v>2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  <cell r="H259" t="str">
            <v>PB48</v>
          </cell>
          <cell r="AA259">
            <v>2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  <cell r="H260" t="str">
            <v>PB51</v>
          </cell>
          <cell r="AA260">
            <v>2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  <cell r="H261" t="str">
            <v>PB53</v>
          </cell>
          <cell r="AA261">
            <v>2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  <cell r="H262" t="str">
            <v>PB55</v>
          </cell>
          <cell r="AA262">
            <v>2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  <cell r="H263" t="str">
            <v>PB56</v>
          </cell>
          <cell r="AA263">
            <v>2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  <cell r="H264" t="str">
            <v>PB58</v>
          </cell>
          <cell r="AA264">
            <v>2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  <cell r="H265" t="str">
            <v>PB61</v>
          </cell>
          <cell r="AA265">
            <v>2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  <cell r="H266" t="str">
            <v>PB62</v>
          </cell>
          <cell r="AA266">
            <v>2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  <cell r="H267" t="str">
            <v>PB68</v>
          </cell>
          <cell r="AA267">
            <v>2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  <cell r="H268" t="str">
            <v>PB72</v>
          </cell>
          <cell r="AA268">
            <v>2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  <cell r="H269" t="str">
            <v>PB73</v>
          </cell>
          <cell r="AA269">
            <v>2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  <cell r="H270" t="str">
            <v>PB75</v>
          </cell>
          <cell r="AA270">
            <v>2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  <cell r="H271" t="str">
            <v>PB77</v>
          </cell>
          <cell r="AA271">
            <v>2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  <cell r="H272" t="str">
            <v>PB81</v>
          </cell>
          <cell r="AA272">
            <v>2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  <cell r="H273" t="str">
            <v>PB83</v>
          </cell>
          <cell r="AA273">
            <v>2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  <cell r="H274" t="str">
            <v>PB86</v>
          </cell>
          <cell r="AA274">
            <v>2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  <cell r="H275" t="str">
            <v>PB87</v>
          </cell>
          <cell r="AA275">
            <v>2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  <cell r="H276" t="str">
            <v>PB88</v>
          </cell>
          <cell r="AA276">
            <v>2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  <cell r="H277" t="str">
            <v>PB89</v>
          </cell>
          <cell r="AA277">
            <v>2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  <cell r="H278" t="str">
            <v>PBM1</v>
          </cell>
          <cell r="AA278">
            <v>2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  <cell r="H279" t="str">
            <v>PBM2</v>
          </cell>
          <cell r="AA279">
            <v>2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  <cell r="H280" t="str">
            <v>PBM3</v>
          </cell>
          <cell r="AA280">
            <v>2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  <cell r="H281" t="str">
            <v>PBM4</v>
          </cell>
          <cell r="AA281">
            <v>2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  <cell r="H282" t="str">
            <v>PBM5</v>
          </cell>
          <cell r="AA282">
            <v>2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  <cell r="H283" t="str">
            <v>PM10</v>
          </cell>
          <cell r="AA283">
            <v>1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  <cell r="H284" t="str">
            <v>PM11</v>
          </cell>
          <cell r="AA284">
            <v>1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  <cell r="H285" t="str">
            <v>PM13</v>
          </cell>
          <cell r="AA285">
            <v>2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  <cell r="H286" t="str">
            <v>PK01</v>
          </cell>
          <cell r="AA286">
            <v>2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  <cell r="H287" t="str">
            <v>PK02</v>
          </cell>
          <cell r="AA287">
            <v>2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  <cell r="H288" t="str">
            <v>PK03</v>
          </cell>
          <cell r="AA288">
            <v>2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  <cell r="H289" t="str">
            <v>PK04</v>
          </cell>
          <cell r="AA289">
            <v>2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  <cell r="H290" t="str">
            <v>PK05</v>
          </cell>
          <cell r="AA290">
            <v>2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  <cell r="H291" t="str">
            <v>PK06</v>
          </cell>
          <cell r="AA291">
            <v>2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  <cell r="H292" t="str">
            <v>PK08</v>
          </cell>
          <cell r="AA292">
            <v>2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  <cell r="H293" t="str">
            <v>PK11</v>
          </cell>
          <cell r="AA293">
            <v>2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  <cell r="H294" t="str">
            <v>PY01</v>
          </cell>
          <cell r="AA294">
            <v>2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  <cell r="H295" t="str">
            <v>PP01</v>
          </cell>
          <cell r="AA295">
            <v>2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  <cell r="H296" t="str">
            <v>PR01</v>
          </cell>
          <cell r="AA296">
            <v>2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  <cell r="H297" t="str">
            <v>PR02</v>
          </cell>
          <cell r="AA297">
            <v>2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  <cell r="H298" t="str">
            <v>XP01</v>
          </cell>
          <cell r="AA298">
            <v>2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  <cell r="H299" t="str">
            <v>PT04</v>
          </cell>
          <cell r="AA299">
            <v>2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  <cell r="H300" t="str">
            <v>PT07</v>
          </cell>
          <cell r="AA300">
            <v>2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  <cell r="H301" t="str">
            <v>PB95</v>
          </cell>
          <cell r="AA301">
            <v>2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  <cell r="H302" t="str">
            <v>PT09</v>
          </cell>
          <cell r="AA302">
            <v>2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  <cell r="H303" t="str">
            <v>PT10</v>
          </cell>
          <cell r="AA303">
            <v>2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  <cell r="H304" t="str">
            <v>PB91</v>
          </cell>
          <cell r="AA304">
            <v>2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  <cell r="H305" t="str">
            <v>PM19</v>
          </cell>
          <cell r="AA305">
            <v>2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  <cell r="H306" t="str">
            <v>PB96</v>
          </cell>
          <cell r="AA306">
            <v>2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  <cell r="H307" t="str">
            <v>PB97</v>
          </cell>
          <cell r="AA307">
            <v>2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  <cell r="H308" t="str">
            <v>PM20</v>
          </cell>
          <cell r="AA308">
            <v>2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  <cell r="H309" t="str">
            <v>PM21</v>
          </cell>
          <cell r="AA309">
            <v>2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  <cell r="H310" t="str">
            <v>PB98</v>
          </cell>
          <cell r="AA310">
            <v>2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  <cell r="H311" t="str">
            <v>PW43</v>
          </cell>
          <cell r="AA311">
            <v>1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  <cell r="H312" t="str">
            <v>PW44</v>
          </cell>
          <cell r="AA312">
            <v>1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  <cell r="H313" t="str">
            <v>PT11</v>
          </cell>
          <cell r="AA313">
            <v>2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  <cell r="H314" t="str">
            <v>PB99</v>
          </cell>
          <cell r="AA314">
            <v>2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  <cell r="H315" t="str">
            <v>PW45</v>
          </cell>
          <cell r="AA315">
            <v>1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  <cell r="H316" t="str">
            <v>PG30</v>
          </cell>
          <cell r="AA316">
            <v>2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  <cell r="H317" t="str">
            <v>PT12</v>
          </cell>
          <cell r="AA317">
            <v>1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  <cell r="H318" t="str">
            <v>PT13</v>
          </cell>
          <cell r="AA318">
            <v>1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  <cell r="H319" t="str">
            <v>PD01</v>
          </cell>
          <cell r="AA319">
            <v>2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  <cell r="H320" t="str">
            <v>PT14</v>
          </cell>
          <cell r="AA320">
            <v>2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  <cell r="H321" t="str">
            <v>PG31</v>
          </cell>
          <cell r="AA321">
            <v>2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  <cell r="H324" t="str">
            <v>PT15</v>
          </cell>
          <cell r="AA324">
            <v>2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  <cell r="H325" t="str">
            <v>PD03</v>
          </cell>
          <cell r="AA325">
            <v>2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  <cell r="H326" t="str">
            <v>PW47</v>
          </cell>
          <cell r="AA326">
            <v>2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  <cell r="H327" t="str">
            <v>PD04</v>
          </cell>
          <cell r="AA327">
            <v>2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  <cell r="H328" t="str">
            <v>PW48</v>
          </cell>
          <cell r="AA328">
            <v>1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  <cell r="H329" t="str">
            <v>PM23</v>
          </cell>
          <cell r="AA329">
            <v>1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  <cell r="H330" t="str">
            <v>PW49</v>
          </cell>
          <cell r="AA330">
            <v>1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  <cell r="H331" t="str">
            <v>PG32</v>
          </cell>
          <cell r="AA331">
            <v>2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  <cell r="H332" t="str">
            <v>PG33</v>
          </cell>
          <cell r="AA332">
            <v>2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  <cell r="H333" t="str">
            <v>PT16</v>
          </cell>
          <cell r="AA333">
            <v>2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  <cell r="H334" t="str">
            <v>PM24</v>
          </cell>
          <cell r="AA334">
            <v>2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  <cell r="H335" t="str">
            <v>PM25</v>
          </cell>
          <cell r="AA335">
            <v>2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  <cell r="H336" t="str">
            <v>PD05</v>
          </cell>
          <cell r="AA336">
            <v>2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  <cell r="H337" t="str">
            <v>PT17</v>
          </cell>
          <cell r="AA337">
            <v>2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  <cell r="H338" t="str">
            <v>PM22</v>
          </cell>
          <cell r="AA338">
            <v>2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  <cell r="H339" t="str">
            <v>PD06</v>
          </cell>
          <cell r="AA339">
            <v>2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  <cell r="H340" t="str">
            <v>PM26</v>
          </cell>
          <cell r="AA340">
            <v>2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  <cell r="H341" t="str">
            <v>PD07</v>
          </cell>
          <cell r="AA341">
            <v>2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  <cell r="H342" t="str">
            <v>PD08</v>
          </cell>
          <cell r="AA342">
            <v>2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  <cell r="H343" t="str">
            <v>PT18</v>
          </cell>
          <cell r="AA343">
            <v>2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  <cell r="H344" t="str">
            <v>TT19</v>
          </cell>
          <cell r="AA344">
            <v>2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  <cell r="H345" t="str">
            <v>PW46</v>
          </cell>
          <cell r="AA345">
            <v>1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  <cell r="H346" t="str">
            <v>PD02</v>
          </cell>
          <cell r="AA346">
            <v>2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  <cell r="H347" t="str">
            <v>TT17</v>
          </cell>
          <cell r="AA347">
            <v>2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  <cell r="H348" t="str">
            <v>TT18</v>
          </cell>
          <cell r="AA348">
            <v>2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  <cell r="H349" t="str">
            <v>TD07</v>
          </cell>
          <cell r="AA349">
            <v>2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  <cell r="H350" t="str">
            <v>TM26</v>
          </cell>
          <cell r="AA350">
            <v>2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  <cell r="H351" t="str">
            <v>TW01</v>
          </cell>
          <cell r="AA351">
            <v>1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  <cell r="H352" t="str">
            <v>TW02</v>
          </cell>
          <cell r="AA352">
            <v>1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  <cell r="H353" t="str">
            <v>TW03</v>
          </cell>
          <cell r="AA353">
            <v>1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  <cell r="H354" t="str">
            <v>TW04</v>
          </cell>
          <cell r="AA354">
            <v>1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  <cell r="H355" t="str">
            <v>TW05</v>
          </cell>
          <cell r="AA355">
            <v>1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  <cell r="H356" t="str">
            <v>TW06</v>
          </cell>
          <cell r="AA356">
            <v>1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  <cell r="H357" t="str">
            <v>TW07</v>
          </cell>
          <cell r="AA357">
            <v>1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  <cell r="H358" t="str">
            <v>TW08</v>
          </cell>
          <cell r="AA358">
            <v>1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  <cell r="H359" t="str">
            <v>TW09</v>
          </cell>
          <cell r="AA359">
            <v>1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  <cell r="H360" t="str">
            <v>TW11</v>
          </cell>
          <cell r="AA360">
            <v>1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  <cell r="H361" t="str">
            <v>TW12</v>
          </cell>
          <cell r="AA361">
            <v>1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  <cell r="H362" t="str">
            <v>TW13</v>
          </cell>
          <cell r="AA362">
            <v>1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  <cell r="H363" t="str">
            <v>TW14</v>
          </cell>
          <cell r="AA363">
            <v>1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  <cell r="H364" t="str">
            <v>TW15</v>
          </cell>
          <cell r="AA364">
            <v>1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  <cell r="H365" t="str">
            <v>TW16</v>
          </cell>
          <cell r="AA365">
            <v>1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  <cell r="H366" t="str">
            <v>TW17</v>
          </cell>
          <cell r="AA366">
            <v>1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  <cell r="H367" t="str">
            <v>TW18</v>
          </cell>
          <cell r="AA367">
            <v>1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  <cell r="H368" t="str">
            <v>TW19</v>
          </cell>
          <cell r="AA368">
            <v>1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  <cell r="H369" t="str">
            <v>TW20</v>
          </cell>
          <cell r="AA369">
            <v>1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  <cell r="H370" t="str">
            <v>TW21</v>
          </cell>
          <cell r="AA370">
            <v>1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  <cell r="H371" t="str">
            <v>TW22</v>
          </cell>
          <cell r="AA371">
            <v>1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  <cell r="H372" t="str">
            <v>TW23</v>
          </cell>
          <cell r="AA372">
            <v>1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  <cell r="H373" t="str">
            <v>TW24</v>
          </cell>
          <cell r="AA373">
            <v>1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  <cell r="H374" t="str">
            <v>TW25</v>
          </cell>
          <cell r="AA374">
            <v>1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  <cell r="H375" t="str">
            <v>TW26</v>
          </cell>
          <cell r="AA375">
            <v>1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  <cell r="H376" t="str">
            <v>TW27</v>
          </cell>
          <cell r="AA376">
            <v>1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  <cell r="H377" t="str">
            <v>TW27</v>
          </cell>
          <cell r="AA377">
            <v>1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  <cell r="H378" t="str">
            <v>TW28</v>
          </cell>
          <cell r="AA378">
            <v>1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  <cell r="H379" t="str">
            <v>TW29</v>
          </cell>
          <cell r="AA379">
            <v>1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  <cell r="H380" t="str">
            <v>TW30</v>
          </cell>
          <cell r="AA380">
            <v>1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  <cell r="H381" t="str">
            <v>TW31</v>
          </cell>
          <cell r="AA381">
            <v>1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  <cell r="H382" t="str">
            <v>TW33</v>
          </cell>
          <cell r="AA382">
            <v>1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  <cell r="H383" t="str">
            <v>TW34</v>
          </cell>
          <cell r="AA383">
            <v>1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  <cell r="H384" t="str">
            <v>TW35</v>
          </cell>
          <cell r="AA384">
            <v>1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  <cell r="H385" t="str">
            <v>TW36</v>
          </cell>
          <cell r="AA385">
            <v>1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  <cell r="H386" t="str">
            <v>TW37</v>
          </cell>
          <cell r="AA386">
            <v>1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  <cell r="H387" t="str">
            <v>TW38</v>
          </cell>
          <cell r="AA387">
            <v>1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  <cell r="H388" t="str">
            <v>TW39</v>
          </cell>
          <cell r="AA388">
            <v>1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  <cell r="H389" t="str">
            <v>TW40</v>
          </cell>
          <cell r="AA389">
            <v>1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  <cell r="H390" t="str">
            <v>TW41</v>
          </cell>
          <cell r="AA390">
            <v>1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  <cell r="H391" t="str">
            <v>TW42</v>
          </cell>
          <cell r="AA391">
            <v>1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  <cell r="H392" t="str">
            <v>TW42</v>
          </cell>
          <cell r="AA392">
            <v>1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  <cell r="H393" t="str">
            <v>TW43</v>
          </cell>
          <cell r="AA393">
            <v>1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  <cell r="H394" t="str">
            <v>TW44</v>
          </cell>
          <cell r="AA394">
            <v>1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  <cell r="H395" t="str">
            <v>TW45</v>
          </cell>
          <cell r="AA395">
            <v>1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  <cell r="H396" t="str">
            <v>TW46</v>
          </cell>
          <cell r="AA396">
            <v>1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  <cell r="H397" t="str">
            <v>TW47</v>
          </cell>
          <cell r="AA397">
            <v>2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  <cell r="H398" t="str">
            <v>TW48</v>
          </cell>
          <cell r="AA398">
            <v>1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  <cell r="H399" t="str">
            <v>TW49</v>
          </cell>
          <cell r="AA399">
            <v>1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  <cell r="H400" t="str">
            <v>TG01</v>
          </cell>
          <cell r="AA400">
            <v>2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  <cell r="H401" t="str">
            <v>TG02</v>
          </cell>
          <cell r="AA401">
            <v>2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  <cell r="H402" t="str">
            <v>TG03</v>
          </cell>
          <cell r="AA402">
            <v>2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  <cell r="H403" t="str">
            <v>TG04</v>
          </cell>
          <cell r="AA403">
            <v>2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  <cell r="H404" t="str">
            <v>TG05</v>
          </cell>
          <cell r="AA404">
            <v>2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  <cell r="H405" t="str">
            <v>TG06</v>
          </cell>
          <cell r="AA405">
            <v>2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  <cell r="H406" t="str">
            <v>TG07</v>
          </cell>
          <cell r="AA406">
            <v>2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  <cell r="H407" t="str">
            <v>TG08</v>
          </cell>
          <cell r="AA407">
            <v>2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  <cell r="H408" t="str">
            <v>TG09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  <cell r="H409" t="str">
            <v>TG10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  <cell r="H410" t="str">
            <v>TG09</v>
          </cell>
          <cell r="AA410">
            <v>2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  <cell r="H411" t="str">
            <v>TG10</v>
          </cell>
          <cell r="AA411">
            <v>2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  <cell r="H412" t="str">
            <v>TG11</v>
          </cell>
          <cell r="AA412">
            <v>2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  <cell r="H413" t="str">
            <v>TG12</v>
          </cell>
          <cell r="AA413">
            <v>2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  <cell r="H414" t="str">
            <v>TG13</v>
          </cell>
          <cell r="AA414">
            <v>2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  <cell r="H415" t="str">
            <v>TG14</v>
          </cell>
          <cell r="AA415">
            <v>2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  <cell r="H416" t="str">
            <v>TG15</v>
          </cell>
          <cell r="AA416">
            <v>2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  <cell r="H417" t="str">
            <v>TG16</v>
          </cell>
          <cell r="AA417">
            <v>2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  <cell r="H418" t="str">
            <v>TG17</v>
          </cell>
          <cell r="AA418">
            <v>2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  <cell r="H419" t="str">
            <v>TG18</v>
          </cell>
          <cell r="AA419">
            <v>2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  <cell r="H420" t="str">
            <v>TG19</v>
          </cell>
          <cell r="AA420">
            <v>2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  <cell r="H421" t="str">
            <v>TG20</v>
          </cell>
          <cell r="AA421">
            <v>2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  <cell r="H422" t="str">
            <v>TG21</v>
          </cell>
          <cell r="AA422">
            <v>2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  <cell r="H423" t="str">
            <v>TG22</v>
          </cell>
          <cell r="AA423">
            <v>2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  <cell r="H424" t="str">
            <v>TG23</v>
          </cell>
          <cell r="AA424">
            <v>2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  <cell r="H425" t="str">
            <v>TG24</v>
          </cell>
          <cell r="AA425">
            <v>2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  <cell r="H426" t="str">
            <v>TG25</v>
          </cell>
          <cell r="AA426">
            <v>2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  <cell r="H427" t="str">
            <v>TG26</v>
          </cell>
          <cell r="AA427">
            <v>2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  <cell r="H428" t="str">
            <v>TG27</v>
          </cell>
          <cell r="AA428">
            <v>2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  <cell r="H429" t="str">
            <v>TG28</v>
          </cell>
          <cell r="AA429">
            <v>2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  <cell r="H430" t="str">
            <v>TG29</v>
          </cell>
          <cell r="AA430">
            <v>2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  <cell r="H431" t="str">
            <v>TG30</v>
          </cell>
          <cell r="AA431">
            <v>2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  <cell r="H432" t="str">
            <v>TG31</v>
          </cell>
          <cell r="AA432">
            <v>2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  <cell r="H433" t="str">
            <v>TG32</v>
          </cell>
          <cell r="AA433">
            <v>2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  <cell r="H434" t="str">
            <v>TG33</v>
          </cell>
          <cell r="AA434">
            <v>2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  <cell r="H435" t="str">
            <v>TB01</v>
          </cell>
          <cell r="AA435">
            <v>2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  <cell r="H436" t="str">
            <v>TB02</v>
          </cell>
          <cell r="AA436">
            <v>2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  <cell r="H437" t="str">
            <v>TB03</v>
          </cell>
          <cell r="AA437">
            <v>2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  <cell r="H438" t="str">
            <v>TB04</v>
          </cell>
          <cell r="AA438">
            <v>2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  <cell r="H439" t="str">
            <v>TB05</v>
          </cell>
          <cell r="AA439">
            <v>2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  <cell r="H440" t="str">
            <v>TB06</v>
          </cell>
          <cell r="AA440">
            <v>2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  <cell r="H441" t="str">
            <v>TB07</v>
          </cell>
          <cell r="AA441">
            <v>2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  <cell r="H442" t="str">
            <v>TB08</v>
          </cell>
          <cell r="AA442">
            <v>2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  <cell r="H443" t="str">
            <v>TB09</v>
          </cell>
          <cell r="AA443">
            <v>2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  <cell r="H444" t="str">
            <v>TB10</v>
          </cell>
          <cell r="AA444">
            <v>2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  <cell r="H445" t="str">
            <v>TB11</v>
          </cell>
          <cell r="AA445">
            <v>2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  <cell r="H446" t="str">
            <v>TB12</v>
          </cell>
          <cell r="AA446">
            <v>2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  <cell r="H447" t="str">
            <v>TB13</v>
          </cell>
          <cell r="AA447">
            <v>2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  <cell r="H448" t="str">
            <v>TB14</v>
          </cell>
          <cell r="AA448">
            <v>2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  <cell r="H449" t="str">
            <v>TB15</v>
          </cell>
          <cell r="AA449">
            <v>2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  <cell r="H450" t="str">
            <v>TB16</v>
          </cell>
          <cell r="AA450">
            <v>2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  <cell r="H451" t="str">
            <v>TB17</v>
          </cell>
          <cell r="AA451">
            <v>2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  <cell r="H452" t="str">
            <v>TB18</v>
          </cell>
          <cell r="AA452">
            <v>2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  <cell r="H453" t="str">
            <v>TB19</v>
          </cell>
          <cell r="AA453">
            <v>2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  <cell r="H454" t="str">
            <v>TB20</v>
          </cell>
          <cell r="AA454">
            <v>2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  <cell r="H455" t="str">
            <v>TB21</v>
          </cell>
          <cell r="AA455">
            <v>2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  <cell r="H456" t="str">
            <v>TB22</v>
          </cell>
          <cell r="AA456">
            <v>2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  <cell r="H457" t="str">
            <v>TB23</v>
          </cell>
          <cell r="AA457">
            <v>2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  <cell r="H458" t="str">
            <v>TB24</v>
          </cell>
          <cell r="AA458">
            <v>2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  <cell r="H459" t="str">
            <v>TB25</v>
          </cell>
          <cell r="AA459">
            <v>2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  <cell r="H460" t="str">
            <v>TB26</v>
          </cell>
          <cell r="AA460">
            <v>2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  <cell r="H461" t="str">
            <v>TB27</v>
          </cell>
          <cell r="AA461">
            <v>2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  <cell r="H462" t="str">
            <v>TB28</v>
          </cell>
          <cell r="AA462">
            <v>2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  <cell r="H463" t="str">
            <v>TB29</v>
          </cell>
          <cell r="AA463">
            <v>2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  <cell r="H464" t="str">
            <v>TB30</v>
          </cell>
          <cell r="AA464">
            <v>2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  <cell r="H465" t="str">
            <v>TB31</v>
          </cell>
          <cell r="AA465">
            <v>2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  <cell r="H466" t="str">
            <v>TB32</v>
          </cell>
          <cell r="AA466">
            <v>2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  <cell r="H467" t="str">
            <v>TB33</v>
          </cell>
          <cell r="AA467">
            <v>2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  <cell r="H468" t="str">
            <v>TB34</v>
          </cell>
          <cell r="AA468">
            <v>2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  <cell r="H469" t="str">
            <v>TB35</v>
          </cell>
          <cell r="AA469">
            <v>2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  <cell r="H470" t="str">
            <v>TB36</v>
          </cell>
          <cell r="AA470">
            <v>2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  <cell r="H471" t="str">
            <v>TB37</v>
          </cell>
          <cell r="AA471">
            <v>2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  <cell r="H472" t="str">
            <v>TB38</v>
          </cell>
          <cell r="AA472">
            <v>2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  <cell r="H473" t="str">
            <v>TB39</v>
          </cell>
          <cell r="AA473">
            <v>2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  <cell r="H474" t="str">
            <v>TB40</v>
          </cell>
          <cell r="AA474">
            <v>2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  <cell r="H475" t="str">
            <v>TB41</v>
          </cell>
          <cell r="AA475">
            <v>2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  <cell r="H476" t="str">
            <v>TB42</v>
          </cell>
          <cell r="AA476">
            <v>2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  <cell r="H477" t="str">
            <v>TB43</v>
          </cell>
          <cell r="AA477">
            <v>2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  <cell r="H478" t="str">
            <v>TB44</v>
          </cell>
          <cell r="AA478">
            <v>2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  <cell r="H479" t="str">
            <v>TB45</v>
          </cell>
          <cell r="AA479">
            <v>2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  <cell r="H480" t="str">
            <v>TB46</v>
          </cell>
          <cell r="AA480">
            <v>2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  <cell r="H481" t="str">
            <v>TB47</v>
          </cell>
          <cell r="AA481">
            <v>2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  <cell r="H482" t="str">
            <v>TB48</v>
          </cell>
          <cell r="AA482">
            <v>2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  <cell r="H483" t="str">
            <v>TB49</v>
          </cell>
          <cell r="AA483">
            <v>2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  <cell r="H484" t="str">
            <v>TB50</v>
          </cell>
          <cell r="AA484">
            <v>2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  <cell r="H485" t="str">
            <v>TB51</v>
          </cell>
          <cell r="AA485">
            <v>2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  <cell r="H486" t="str">
            <v>TB52</v>
          </cell>
          <cell r="AA486">
            <v>2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  <cell r="H487" t="str">
            <v>TB53</v>
          </cell>
          <cell r="AA487">
            <v>2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  <cell r="H488" t="str">
            <v>TD15</v>
          </cell>
          <cell r="AA488">
            <v>2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  <cell r="H489" t="str">
            <v>TB54</v>
          </cell>
          <cell r="AA489">
            <v>2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  <cell r="H490" t="str">
            <v>TB55</v>
          </cell>
          <cell r="AA490">
            <v>2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  <cell r="H491" t="str">
            <v>TB56</v>
          </cell>
          <cell r="AA491">
            <v>2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  <cell r="H492" t="str">
            <v>TB57</v>
          </cell>
          <cell r="AA492">
            <v>2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  <cell r="H493" t="str">
            <v>TB58</v>
          </cell>
          <cell r="AA493">
            <v>2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  <cell r="H494" t="str">
            <v>TB59</v>
          </cell>
          <cell r="AA494">
            <v>2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  <cell r="H495" t="str">
            <v>TB60</v>
          </cell>
          <cell r="AA495">
            <v>2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  <cell r="H496" t="str">
            <v>TB61</v>
          </cell>
          <cell r="AA496">
            <v>2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  <cell r="H497" t="str">
            <v>TB62</v>
          </cell>
          <cell r="AA497">
            <v>2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  <cell r="H498" t="str">
            <v>TB63</v>
          </cell>
          <cell r="AA498">
            <v>2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  <cell r="H499" t="str">
            <v>TB64</v>
          </cell>
          <cell r="AA499">
            <v>2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  <cell r="H500" t="str">
            <v>TB65</v>
          </cell>
          <cell r="AA500">
            <v>2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  <cell r="H501" t="str">
            <v>TB66</v>
          </cell>
          <cell r="AA501">
            <v>2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  <cell r="H502" t="str">
            <v>TB67</v>
          </cell>
          <cell r="AA502">
            <v>2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  <cell r="H503" t="str">
            <v>TB68</v>
          </cell>
          <cell r="AA503">
            <v>2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  <cell r="H504" t="str">
            <v>TB69</v>
          </cell>
          <cell r="AA504">
            <v>2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  <cell r="H505" t="str">
            <v>TB70</v>
          </cell>
          <cell r="AA505">
            <v>2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  <cell r="H506" t="str">
            <v>TB71</v>
          </cell>
          <cell r="AA506">
            <v>2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  <cell r="H507" t="str">
            <v>TB72</v>
          </cell>
          <cell r="AA507">
            <v>2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  <cell r="H508" t="str">
            <v>TB73</v>
          </cell>
          <cell r="AA508">
            <v>2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  <cell r="H509" t="str">
            <v>TB74</v>
          </cell>
          <cell r="AA509">
            <v>2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  <cell r="H510" t="str">
            <v>TB75</v>
          </cell>
          <cell r="AA510">
            <v>2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  <cell r="H511" t="str">
            <v>TB76</v>
          </cell>
          <cell r="AA511">
            <v>2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  <cell r="H512" t="str">
            <v>TB77</v>
          </cell>
          <cell r="AA512">
            <v>2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  <cell r="H513" t="str">
            <v>TB78</v>
          </cell>
          <cell r="AA513">
            <v>2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  <cell r="H514" t="str">
            <v>TB79</v>
          </cell>
          <cell r="AA514">
            <v>2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  <cell r="H515" t="str">
            <v>TB80</v>
          </cell>
          <cell r="AA515">
            <v>2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  <cell r="H516" t="str">
            <v>TB81</v>
          </cell>
          <cell r="AA516">
            <v>2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  <cell r="H517" t="str">
            <v>TB82</v>
          </cell>
          <cell r="AA517">
            <v>2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  <cell r="H518" t="str">
            <v>TB83</v>
          </cell>
          <cell r="AA518">
            <v>2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  <cell r="H519" t="str">
            <v>TB84</v>
          </cell>
          <cell r="AA519">
            <v>2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  <cell r="H520" t="str">
            <v>TB85</v>
          </cell>
          <cell r="AA520">
            <v>2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  <cell r="H521" t="str">
            <v>TB86</v>
          </cell>
          <cell r="AA521">
            <v>2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  <cell r="H522" t="str">
            <v>TB87</v>
          </cell>
          <cell r="AA522">
            <v>2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  <cell r="H523" t="str">
            <v>TB88</v>
          </cell>
          <cell r="AA523">
            <v>2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  <cell r="H524" t="str">
            <v>TB89</v>
          </cell>
          <cell r="AA524">
            <v>2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  <cell r="H525" t="str">
            <v>TB90</v>
          </cell>
          <cell r="AA525">
            <v>2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  <cell r="H526" t="str">
            <v>TB91</v>
          </cell>
          <cell r="AA526">
            <v>2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  <cell r="H527" t="str">
            <v>TB92</v>
          </cell>
          <cell r="AA527">
            <v>2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  <cell r="H528" t="str">
            <v>TB93</v>
          </cell>
          <cell r="AA528">
            <v>2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  <cell r="H529" t="str">
            <v>TB94</v>
          </cell>
          <cell r="AA529">
            <v>2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  <cell r="H530" t="str">
            <v>TB95</v>
          </cell>
          <cell r="AA530">
            <v>2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  <cell r="H531" t="str">
            <v>TB96</v>
          </cell>
          <cell r="AA531">
            <v>2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  <cell r="H532" t="str">
            <v>TB97</v>
          </cell>
          <cell r="AA532">
            <v>2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  <cell r="H533" t="str">
            <v>TB98</v>
          </cell>
          <cell r="AA533">
            <v>2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  <cell r="H534" t="str">
            <v>TB99</v>
          </cell>
          <cell r="AA534">
            <v>2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  <cell r="H535" t="str">
            <v>TD01</v>
          </cell>
          <cell r="AA535">
            <v>2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  <cell r="H536" t="str">
            <v>TD02</v>
          </cell>
          <cell r="AA536">
            <v>2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  <cell r="H537" t="str">
            <v>TD03</v>
          </cell>
          <cell r="AA537">
            <v>2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  <cell r="H538" t="str">
            <v>TD04</v>
          </cell>
          <cell r="AA538">
            <v>2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  <cell r="H539" t="str">
            <v>TBM1</v>
          </cell>
          <cell r="AA539">
            <v>2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  <cell r="H540" t="str">
            <v>TBM2</v>
          </cell>
          <cell r="AA540">
            <v>2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  <cell r="H541" t="str">
            <v>TBM3</v>
          </cell>
          <cell r="AA541">
            <v>2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  <cell r="H542" t="str">
            <v>TBM4</v>
          </cell>
          <cell r="AA542">
            <v>2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  <cell r="H543" t="str">
            <v>TBM5</v>
          </cell>
          <cell r="AA543">
            <v>2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  <cell r="H544" t="str">
            <v>TBM6</v>
          </cell>
          <cell r="AA544">
            <v>2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  <cell r="H545" t="str">
            <v>TBM6</v>
          </cell>
          <cell r="AA545">
            <v>2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  <cell r="H546" t="str">
            <v>TD05</v>
          </cell>
          <cell r="AA546">
            <v>2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  <cell r="H547" t="str">
            <v>TBM7</v>
          </cell>
          <cell r="AA547">
            <v>2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  <cell r="H548" t="str">
            <v>TBM8</v>
          </cell>
          <cell r="AA548">
            <v>2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  <cell r="H549" t="str">
            <v>TBM9</v>
          </cell>
          <cell r="AA549">
            <v>2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  <cell r="H550" t="str">
            <v>TM10</v>
          </cell>
          <cell r="AA550">
            <v>1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  <cell r="H551" t="str">
            <v>TM11</v>
          </cell>
          <cell r="AA551">
            <v>1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  <cell r="H552" t="str">
            <v>TM11</v>
          </cell>
          <cell r="AA552">
            <v>1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  <cell r="H553" t="str">
            <v>TM12</v>
          </cell>
          <cell r="AA553">
            <v>2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  <cell r="H554" t="str">
            <v>TM13</v>
          </cell>
          <cell r="AA554">
            <v>2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  <cell r="H555" t="str">
            <v>TM14</v>
          </cell>
          <cell r="AA555">
            <v>2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  <cell r="H556" t="str">
            <v>TM14</v>
          </cell>
          <cell r="AA556">
            <v>2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  <cell r="H557" t="str">
            <v>TM15</v>
          </cell>
          <cell r="AA557">
            <v>2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  <cell r="H558" t="str">
            <v>TM16</v>
          </cell>
          <cell r="AA558">
            <v>2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  <cell r="H559" t="str">
            <v>TM17</v>
          </cell>
          <cell r="AA559">
            <v>2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  <cell r="H560" t="str">
            <v>TM18</v>
          </cell>
          <cell r="AA560">
            <v>2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  <cell r="H561" t="str">
            <v>TM19</v>
          </cell>
          <cell r="AA561">
            <v>2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  <cell r="H562" t="str">
            <v>TM20</v>
          </cell>
          <cell r="AA562">
            <v>2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  <cell r="H563" t="str">
            <v>TM21</v>
          </cell>
          <cell r="AA563">
            <v>2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  <cell r="H564" t="str">
            <v>TM22</v>
          </cell>
          <cell r="AA564">
            <v>2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  <cell r="H565" t="str">
            <v>TM23</v>
          </cell>
          <cell r="AA565">
            <v>1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  <cell r="H566" t="str">
            <v>TM24</v>
          </cell>
          <cell r="AA566">
            <v>2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  <cell r="H567" t="str">
            <v>TM25</v>
          </cell>
          <cell r="AA567">
            <v>2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  <cell r="H568" t="str">
            <v>TK01</v>
          </cell>
          <cell r="AA568">
            <v>2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  <cell r="H569" t="str">
            <v>TK02</v>
          </cell>
          <cell r="AA569">
            <v>2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  <cell r="H570" t="str">
            <v>TK03</v>
          </cell>
          <cell r="AA570">
            <v>2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  <cell r="H571" t="str">
            <v>TK04</v>
          </cell>
          <cell r="AA571">
            <v>2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  <cell r="H572" t="str">
            <v>TK05</v>
          </cell>
          <cell r="AA572">
            <v>2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  <cell r="H573" t="str">
            <v>TK06</v>
          </cell>
          <cell r="AA573">
            <v>2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  <cell r="H574" t="str">
            <v>TK07</v>
          </cell>
          <cell r="AA574">
            <v>2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  <cell r="H575" t="str">
            <v>TK08</v>
          </cell>
          <cell r="AA575">
            <v>2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  <cell r="H576" t="str">
            <v>TK09</v>
          </cell>
          <cell r="AA576">
            <v>2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  <cell r="H577" t="str">
            <v>TK10</v>
          </cell>
          <cell r="AA577">
            <v>2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  <cell r="H578" t="str">
            <v>PY01</v>
          </cell>
          <cell r="AA578">
            <v>2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  <cell r="H579" t="str">
            <v>TT01</v>
          </cell>
          <cell r="AA579">
            <v>2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  <cell r="H580" t="str">
            <v>TR01</v>
          </cell>
          <cell r="AA580">
            <v>2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  <cell r="H581" t="str">
            <v>TR02</v>
          </cell>
          <cell r="AA581">
            <v>2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  <cell r="H582" t="str">
            <v>XT01</v>
          </cell>
          <cell r="AA582">
            <v>2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  <cell r="H583" t="str">
            <v>TT01</v>
          </cell>
          <cell r="AA583">
            <v>2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  <cell r="H584" t="str">
            <v>TT02</v>
          </cell>
          <cell r="AA584">
            <v>2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  <cell r="H585" t="str">
            <v>TT03</v>
          </cell>
          <cell r="AA585">
            <v>2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  <cell r="H586" t="str">
            <v>TT04</v>
          </cell>
          <cell r="AA586">
            <v>2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  <cell r="H587" t="str">
            <v>TT05</v>
          </cell>
          <cell r="AA587">
            <v>2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  <cell r="H588" t="str">
            <v>TT06</v>
          </cell>
          <cell r="AA588">
            <v>2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  <cell r="H589" t="str">
            <v>TT07</v>
          </cell>
          <cell r="AA589">
            <v>2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  <cell r="H590" t="str">
            <v>TT08</v>
          </cell>
          <cell r="AA590">
            <v>2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  <cell r="H591" t="str">
            <v>TT09</v>
          </cell>
          <cell r="AA591">
            <v>2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  <cell r="H592" t="str">
            <v>TT10</v>
          </cell>
          <cell r="AA592">
            <v>2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  <cell r="H593" t="str">
            <v>TT11</v>
          </cell>
          <cell r="AA593">
            <v>2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  <cell r="H594" t="str">
            <v>TT12</v>
          </cell>
          <cell r="AA594">
            <v>1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  <cell r="H595" t="str">
            <v>TT13</v>
          </cell>
          <cell r="AA595">
            <v>1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  <cell r="H596" t="str">
            <v>TT14</v>
          </cell>
          <cell r="AA596">
            <v>2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  <cell r="H597" t="str">
            <v>TT15</v>
          </cell>
          <cell r="AA597">
            <v>2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  <cell r="H598" t="str">
            <v>TT16</v>
          </cell>
          <cell r="AA598">
            <v>2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  <cell r="H599" t="str">
            <v>TD09</v>
          </cell>
          <cell r="AA599">
            <v>2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  <cell r="H600" t="str">
            <v>TT19</v>
          </cell>
          <cell r="AA600">
            <v>2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  <cell r="H601" t="str">
            <v>TD08</v>
          </cell>
          <cell r="AA601">
            <v>2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  <cell r="H602" t="str">
            <v>TD10</v>
          </cell>
          <cell r="AA602">
            <v>2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  <cell r="H603" t="str">
            <v>TD11</v>
          </cell>
          <cell r="AA603">
            <v>2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  <cell r="H604" t="str">
            <v>TT20</v>
          </cell>
          <cell r="AA604">
            <v>2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  <cell r="H605" t="str">
            <v>TW50</v>
          </cell>
          <cell r="AA605">
            <v>2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  <cell r="H606" t="str">
            <v>TW51</v>
          </cell>
          <cell r="AA606">
            <v>1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  <cell r="H607" t="str">
            <v>TW52</v>
          </cell>
          <cell r="AA607">
            <v>1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  <cell r="H608" t="str">
            <v>TK11</v>
          </cell>
          <cell r="AA608">
            <v>2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  <cell r="H609" t="str">
            <v>PD11</v>
          </cell>
          <cell r="AA609">
            <v>2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  <cell r="H610" t="str">
            <v>PD12</v>
          </cell>
          <cell r="AA610">
            <v>2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  <cell r="H611" t="str">
            <v>PD13</v>
          </cell>
          <cell r="AA611">
            <v>2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  <cell r="H612" t="str">
            <v>TM27</v>
          </cell>
          <cell r="AA612">
            <v>2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  <cell r="H613" t="str">
            <v>PD14</v>
          </cell>
          <cell r="AA613">
            <v>2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  <cell r="H614" t="str">
            <v>PW53</v>
          </cell>
          <cell r="AA614">
            <v>2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  <cell r="H615" t="str">
            <v>PM28</v>
          </cell>
          <cell r="AA615">
            <v>2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  <cell r="H616" t="str">
            <v>PK12</v>
          </cell>
          <cell r="AA616">
            <v>2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  <cell r="H617" t="str">
            <v>TK13</v>
          </cell>
          <cell r="AA617">
            <v>2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  <cell r="H618" t="str">
            <v>TT21</v>
          </cell>
          <cell r="AA618">
            <v>2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  <cell r="H619" t="str">
            <v>TD16</v>
          </cell>
          <cell r="AA619">
            <v>2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  <cell r="H620" t="str">
            <v>TD17</v>
          </cell>
          <cell r="AA620">
            <v>2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  <cell r="H621" t="str">
            <v>TT12</v>
          </cell>
          <cell r="AA621">
            <v>1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  <cell r="H622" t="str">
            <v>TD14</v>
          </cell>
          <cell r="AA622">
            <v>2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  <cell r="H623" t="str">
            <v>TW47</v>
          </cell>
          <cell r="AA623">
            <v>2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  <cell r="H624" t="str">
            <v>TD18</v>
          </cell>
          <cell r="AA624">
            <v>2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  <cell r="H625" t="str">
            <v>PK14</v>
          </cell>
          <cell r="AA625">
            <v>2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  <cell r="H626" t="str">
            <v>PT22</v>
          </cell>
          <cell r="AA626">
            <v>2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  <cell r="H627" t="str">
            <v>PM30</v>
          </cell>
          <cell r="AA627">
            <v>2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  <cell r="H628" t="str">
            <v>PD20</v>
          </cell>
          <cell r="AA628">
            <v>2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  <cell r="H629" t="str">
            <v>TG34</v>
          </cell>
          <cell r="AA629">
            <v>2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  <cell r="H630" t="str">
            <v>TD22</v>
          </cell>
          <cell r="AA630">
            <v>1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  <cell r="H631" t="str">
            <v>TG35</v>
          </cell>
          <cell r="AA631">
            <v>2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SEALER PAD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SEALER PAD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48DE-C733-4241-9DB5-F23A771B08C6}">
  <sheetPr>
    <tabColor indexed="14"/>
  </sheetPr>
  <dimension ref="B1:DP65"/>
  <sheetViews>
    <sheetView showGridLines="0" tabSelected="1" zoomScale="70" zoomScaleNormal="70" zoomScaleSheetLayoutView="70" workbookViewId="0">
      <selection activeCell="S31" sqref="S31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9.332031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45523.655828935189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45523.655828935189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45523.655828935189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45523.655828935189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45523.655828935189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TH-KD EC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TH-KD EC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TH-KD EC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TH-KD EC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52F/T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52F/T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52F/T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52F/T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9">
        <f>W</f>
        <v>1000</v>
      </c>
      <c r="L9" s="331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52F/T</v>
      </c>
      <c r="V9" s="37"/>
      <c r="W9" s="56"/>
      <c r="X9" s="63"/>
      <c r="Y9" s="63"/>
      <c r="Z9" s="64" t="s">
        <v>21</v>
      </c>
      <c r="AA9" s="329">
        <f>$K$9</f>
        <v>1000</v>
      </c>
      <c r="AB9" s="331"/>
      <c r="AC9" s="66"/>
      <c r="AD9" s="62"/>
      <c r="AE9" s="60" t="str">
        <f>IF($O$9&gt;0,$O$9,"")</f>
        <v>U9S-61018</v>
      </c>
      <c r="AF9" s="61"/>
      <c r="AG9" s="3"/>
      <c r="AH9" s="54" t="s">
        <v>20</v>
      </c>
      <c r="AI9" s="37"/>
      <c r="AJ9" s="38"/>
      <c r="AK9" s="55" t="str">
        <f>IF($E$9&gt;0,$E$9,"")</f>
        <v>52F/T</v>
      </c>
      <c r="AL9" s="37"/>
      <c r="AM9" s="56"/>
      <c r="AN9" s="63"/>
      <c r="AO9" s="63"/>
      <c r="AP9" s="64" t="s">
        <v>21</v>
      </c>
      <c r="AQ9" s="329">
        <f>$K$9</f>
        <v>1000</v>
      </c>
      <c r="AR9" s="331"/>
      <c r="AS9" s="66"/>
      <c r="AT9" s="62"/>
      <c r="AU9" s="60" t="str">
        <f>IF($O$9&gt;0,$O$9,"")</f>
        <v>U9S-61018</v>
      </c>
      <c r="AV9" s="61"/>
      <c r="AW9" s="3"/>
      <c r="AX9" s="54" t="s">
        <v>20</v>
      </c>
      <c r="AY9" s="37"/>
      <c r="AZ9" s="38"/>
      <c r="BA9" s="55" t="str">
        <f>IF(E9&gt;0,E9,"")</f>
        <v>52F/T</v>
      </c>
      <c r="BB9" s="37"/>
      <c r="BC9" s="56"/>
      <c r="BD9" s="63"/>
      <c r="BE9" s="63"/>
      <c r="BF9" s="64" t="s">
        <v>21</v>
      </c>
      <c r="BG9" s="329">
        <f>$K$9</f>
        <v>1000</v>
      </c>
      <c r="BH9" s="331"/>
      <c r="BI9" s="66"/>
      <c r="BJ9" s="62"/>
      <c r="BK9" s="60" t="str">
        <f>IF($O$9&gt;0,$O$9,"")</f>
        <v>U9S-61018</v>
      </c>
      <c r="BL9" s="61"/>
      <c r="BM9" s="3"/>
      <c r="BN9" s="54" t="s">
        <v>20</v>
      </c>
      <c r="BO9" s="37"/>
      <c r="BP9" s="38"/>
      <c r="BQ9" s="55" t="str">
        <f>IF(U9&gt;0,U9,"")</f>
        <v>52F/T</v>
      </c>
      <c r="BR9" s="37"/>
      <c r="BS9" s="56"/>
      <c r="BT9" s="63"/>
      <c r="BU9" s="63"/>
      <c r="BV9" s="64" t="s">
        <v>21</v>
      </c>
      <c r="BW9" s="329">
        <f>$K$9</f>
        <v>1000</v>
      </c>
      <c r="BX9" s="331"/>
      <c r="BY9" s="66"/>
      <c r="BZ9" s="62"/>
      <c r="CA9" s="60" t="str">
        <f>IF($O$9&gt;0,$O$9,"")</f>
        <v>U9S-61018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9">
        <f>H</f>
        <v>2000</v>
      </c>
      <c r="L10" s="330"/>
      <c r="M10" s="68">
        <f>IF(K11="",1,VLOOKUP(K11,'[4]PART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9">
        <f>$K$10</f>
        <v>2000</v>
      </c>
      <c r="AB10" s="331"/>
      <c r="AC10" s="66"/>
      <c r="AD10" s="62"/>
      <c r="AE10" s="60" t="str">
        <f>IF($O$10&gt;0,$O$10,"")</f>
        <v>U9S-60005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9">
        <f>$K$10</f>
        <v>2000</v>
      </c>
      <c r="AR10" s="331"/>
      <c r="AS10" s="66"/>
      <c r="AT10" s="62"/>
      <c r="AU10" s="60" t="str">
        <f>IF($O$10&gt;0,$O$10,"")</f>
        <v>U9S-60005</v>
      </c>
      <c r="AV10" s="61"/>
      <c r="AW10" s="3"/>
      <c r="AX10" s="54" t="s">
        <v>23</v>
      </c>
      <c r="AY10" s="37"/>
      <c r="AZ10" s="38"/>
      <c r="BA10" s="55" t="str">
        <f>IF($U$10&gt;0,$U$10,"")</f>
        <v>52F/T</v>
      </c>
      <c r="BB10" s="37"/>
      <c r="BC10" s="56"/>
      <c r="BD10" s="63"/>
      <c r="BE10" s="63"/>
      <c r="BF10" s="67" t="s">
        <v>24</v>
      </c>
      <c r="BG10" s="329">
        <f>$K$10</f>
        <v>2000</v>
      </c>
      <c r="BH10" s="331"/>
      <c r="BI10" s="66"/>
      <c r="BJ10" s="62"/>
      <c r="BK10" s="60" t="str">
        <f>IF($O$10&gt;0,$O$10,"")</f>
        <v>U9S-60005</v>
      </c>
      <c r="BL10" s="61"/>
      <c r="BM10" s="3"/>
      <c r="BN10" s="54" t="s">
        <v>23</v>
      </c>
      <c r="BO10" s="37"/>
      <c r="BP10" s="38"/>
      <c r="BQ10" s="55" t="str">
        <f>IF($AK$10&gt;0,$AK$10,"")</f>
        <v>52T-A/SC</v>
      </c>
      <c r="BR10" s="37"/>
      <c r="BS10" s="56"/>
      <c r="BT10" s="63"/>
      <c r="BU10" s="63"/>
      <c r="BV10" s="67" t="s">
        <v>24</v>
      </c>
      <c r="BW10" s="329">
        <f>$K$10</f>
        <v>2000</v>
      </c>
      <c r="BX10" s="331"/>
      <c r="BY10" s="66"/>
      <c r="BZ10" s="62"/>
      <c r="CA10" s="60" t="str">
        <f>IF($O$10&gt;0,$O$10,"")</f>
        <v>U9S-60005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2" t="s">
        <v>28</v>
      </c>
      <c r="I11" s="332">
        <v>1</v>
      </c>
      <c r="J11" s="332" t="s">
        <v>29</v>
      </c>
      <c r="K11" s="334" t="s">
        <v>30</v>
      </c>
      <c r="L11" s="335"/>
      <c r="M11" s="338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2" t="s">
        <v>28</v>
      </c>
      <c r="Y11" s="332">
        <f>IF($I$11&gt;0,$I$11,"")</f>
        <v>1</v>
      </c>
      <c r="Z11" s="332" t="s">
        <v>29</v>
      </c>
      <c r="AA11" s="334" t="str">
        <f>IF($K$11&gt;0,$K$11,"")</f>
        <v>TT01</v>
      </c>
      <c r="AB11" s="335"/>
      <c r="AC11" s="338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2" t="s">
        <v>28</v>
      </c>
      <c r="AO11" s="332">
        <f>IF($I$11&gt;0,$I$11,"")</f>
        <v>1</v>
      </c>
      <c r="AP11" s="332" t="s">
        <v>29</v>
      </c>
      <c r="AQ11" s="334" t="str">
        <f>IF($K$11&gt;0,$K$11,"")</f>
        <v>TT01</v>
      </c>
      <c r="AR11" s="335"/>
      <c r="AS11" s="338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2" t="s">
        <v>28</v>
      </c>
      <c r="BE11" s="332">
        <f>IF($I$11&gt;0,$I$11,"")</f>
        <v>1</v>
      </c>
      <c r="BF11" s="332" t="s">
        <v>29</v>
      </c>
      <c r="BG11" s="334" t="str">
        <f>IF($K$11&gt;0,$K$11,"")</f>
        <v>TT01</v>
      </c>
      <c r="BH11" s="335"/>
      <c r="BI11" s="338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2" t="s">
        <v>28</v>
      </c>
      <c r="BU11" s="332">
        <f>IF($I$11&gt;0,$I$11,"")</f>
        <v>1</v>
      </c>
      <c r="BV11" s="332" t="s">
        <v>29</v>
      </c>
      <c r="BW11" s="334" t="str">
        <f>IF($K$11&gt;0,$K$11,"")</f>
        <v>TT01</v>
      </c>
      <c r="BX11" s="335"/>
      <c r="BY11" s="338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2000</v>
      </c>
      <c r="F12" s="81"/>
      <c r="G12" s="82"/>
      <c r="H12" s="333"/>
      <c r="I12" s="333"/>
      <c r="J12" s="333"/>
      <c r="K12" s="336"/>
      <c r="L12" s="337"/>
      <c r="M12" s="339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2000</v>
      </c>
      <c r="V12" s="81"/>
      <c r="W12" s="82"/>
      <c r="X12" s="333"/>
      <c r="Y12" s="333"/>
      <c r="Z12" s="333"/>
      <c r="AA12" s="336"/>
      <c r="AB12" s="337"/>
      <c r="AC12" s="339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2000</v>
      </c>
      <c r="AL12" s="81"/>
      <c r="AM12" s="82"/>
      <c r="AN12" s="333"/>
      <c r="AO12" s="333"/>
      <c r="AP12" s="333"/>
      <c r="AQ12" s="336"/>
      <c r="AR12" s="337"/>
      <c r="AS12" s="339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2000</v>
      </c>
      <c r="BB12" s="81"/>
      <c r="BC12" s="82"/>
      <c r="BD12" s="333"/>
      <c r="BE12" s="333"/>
      <c r="BF12" s="333"/>
      <c r="BG12" s="336"/>
      <c r="BH12" s="337"/>
      <c r="BI12" s="339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2000</v>
      </c>
      <c r="BR12" s="81"/>
      <c r="BS12" s="82"/>
      <c r="BT12" s="333"/>
      <c r="BU12" s="333"/>
      <c r="BV12" s="333"/>
      <c r="BW12" s="336"/>
      <c r="BX12" s="337"/>
      <c r="BY12" s="339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500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h.2-10</f>
        <v>1430</v>
      </c>
      <c r="M14" s="96" t="s">
        <v>39</v>
      </c>
      <c r="N14" s="98">
        <f>W-52</f>
        <v>948</v>
      </c>
      <c r="O14" s="99"/>
      <c r="P14" s="100"/>
      <c r="R14" s="91" t="s">
        <v>34</v>
      </c>
      <c r="S14" s="101">
        <f>IF($C$14&gt;0,$C$14,"")</f>
        <v>500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1430</v>
      </c>
      <c r="AC14" s="96" t="s">
        <v>39</v>
      </c>
      <c r="AD14" s="103">
        <f>IF($N$14&gt;0,$N$14,"")</f>
        <v>948</v>
      </c>
      <c r="AE14" s="99"/>
      <c r="AF14" s="100"/>
      <c r="AH14" s="91" t="s">
        <v>34</v>
      </c>
      <c r="AI14" s="101">
        <f>IF($C$14&gt;0,$C$14,"")</f>
        <v>500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1430</v>
      </c>
      <c r="AS14" s="96" t="s">
        <v>39</v>
      </c>
      <c r="AT14" s="103">
        <f>IF($N$14&gt;0,$N$14,"")</f>
        <v>948</v>
      </c>
      <c r="AU14" s="99"/>
      <c r="AV14" s="100"/>
      <c r="AX14" s="91" t="s">
        <v>34</v>
      </c>
      <c r="AY14" s="101">
        <f>IF($C$14&gt;0,$C$14,"")</f>
        <v>500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1430</v>
      </c>
      <c r="BI14" s="96" t="s">
        <v>39</v>
      </c>
      <c r="BJ14" s="103">
        <f>IF($N$14&gt;0,$N$14,"")</f>
        <v>948</v>
      </c>
      <c r="BK14" s="99"/>
      <c r="BL14" s="100" t="str">
        <f>IF($P$14&gt;0,$P$14,"")</f>
        <v/>
      </c>
      <c r="BN14" s="91" t="s">
        <v>34</v>
      </c>
      <c r="BO14" s="101">
        <f>IF($C$14&gt;0,$C$14,"")</f>
        <v>500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1430</v>
      </c>
      <c r="BY14" s="96" t="s">
        <v>39</v>
      </c>
      <c r="BZ14" s="103">
        <f>IF($N$14&gt;0,$N$14,"")</f>
        <v>948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f>H-h.1-60</f>
        <v>1440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1440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1440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1440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1440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/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/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28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29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28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29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28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152" t="s">
        <v>74</v>
      </c>
      <c r="BB20" s="153"/>
      <c r="BC20" s="156" t="s">
        <v>69</v>
      </c>
      <c r="BD20" s="149" t="s">
        <v>29</v>
      </c>
      <c r="BE20" s="150" t="s">
        <v>70</v>
      </c>
      <c r="BF20" s="151" t="s">
        <v>28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152" t="s">
        <v>74</v>
      </c>
      <c r="BR20" s="153"/>
      <c r="BS20" s="156" t="s">
        <v>69</v>
      </c>
      <c r="BT20" s="149" t="s">
        <v>29</v>
      </c>
      <c r="BU20" s="150" t="s">
        <v>70</v>
      </c>
      <c r="BV20" s="151" t="s">
        <v>28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4</v>
      </c>
      <c r="X22" s="171">
        <f>W-41</f>
        <v>959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0.56005599999999989</v>
      </c>
      <c r="AG22" s="4"/>
      <c r="AH22" s="199" t="s">
        <v>82</v>
      </c>
      <c r="AI22" s="200"/>
      <c r="AJ22" s="201"/>
      <c r="AK22" s="168" t="s">
        <v>83</v>
      </c>
      <c r="AL22" s="169" t="str">
        <f t="shared" ref="AL22:AL47" si="3">IF(AK22&gt;"","-","")</f>
        <v>-</v>
      </c>
      <c r="AM22" s="202">
        <v>0</v>
      </c>
      <c r="AN22" s="171">
        <f>WS.1-32</f>
        <v>916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>IF(AK22&gt;"",VLOOKUP(AK22,MATERIAL_WEIGHT,3,FALSE),"")</f>
        <v>0.47036222403924771</v>
      </c>
      <c r="AV22" s="179">
        <f t="shared" ref="AV22:AV47" si="5">IF(AK22&gt;"",(AU22*AN22*AP22)/1000,"")</f>
        <v>0.43085179721995093</v>
      </c>
      <c r="AW22" s="4"/>
      <c r="AX22" s="199" t="s">
        <v>163</v>
      </c>
      <c r="AY22" s="200"/>
      <c r="AZ22" s="201"/>
      <c r="BA22" s="204" t="str">
        <f>IF(h.2&lt;=760,"9K-11346",IF(h.2&lt;=1060,"9K-11348",IF(h.2&lt;=1560,"9K-11349","")))</f>
        <v>9K-11349</v>
      </c>
      <c r="BB22" s="169"/>
      <c r="BC22" s="181"/>
      <c r="BD22" s="182" t="s">
        <v>176</v>
      </c>
      <c r="BE22" s="172">
        <v>2</v>
      </c>
      <c r="BF22" s="173">
        <f t="shared" ref="BF22:BF60" si="6">IF(BE22="","",Q*BE22)</f>
        <v>2</v>
      </c>
      <c r="BG22" s="184"/>
      <c r="BH22" s="185"/>
      <c r="BI22" s="186"/>
      <c r="BJ22" s="187"/>
      <c r="BK22" s="205"/>
      <c r="BL22" s="189"/>
      <c r="BM22" s="4"/>
      <c r="BN22" s="199" t="s">
        <v>183</v>
      </c>
      <c r="BO22" s="200"/>
      <c r="BP22" s="201"/>
      <c r="BQ22" s="204" t="s">
        <v>84</v>
      </c>
      <c r="BR22" s="169"/>
      <c r="BS22" s="181"/>
      <c r="BT22" s="182" t="s">
        <v>177</v>
      </c>
      <c r="BU22" s="172">
        <v>1</v>
      </c>
      <c r="BV22" s="173">
        <f t="shared" ref="BV22:BV59" si="7">IF(BU22="","",Q*BU22)</f>
        <v>1</v>
      </c>
      <c r="BW22" s="184"/>
      <c r="BX22" s="185"/>
      <c r="BY22" s="186"/>
      <c r="BZ22" s="187"/>
      <c r="CA22" s="205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85</v>
      </c>
      <c r="S23" s="200"/>
      <c r="T23" s="201"/>
      <c r="U23" s="168" t="s">
        <v>86</v>
      </c>
      <c r="V23" s="169" t="str">
        <f t="shared" si="0"/>
        <v>-</v>
      </c>
      <c r="W23" s="202">
        <v>1</v>
      </c>
      <c r="X23" s="207">
        <f>W-41</f>
        <v>959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0.57099999999999995</v>
      </c>
      <c r="AF23" s="179">
        <f>IF(U23&gt;"",(AE23*X23*Z23)/1000,"")</f>
        <v>0.54758899999999999</v>
      </c>
      <c r="AG23" s="4"/>
      <c r="AH23" s="199" t="s">
        <v>87</v>
      </c>
      <c r="AI23" s="200"/>
      <c r="AJ23" s="201"/>
      <c r="AK23" s="168" t="s">
        <v>83</v>
      </c>
      <c r="AL23" s="169" t="str">
        <f t="shared" si="3"/>
        <v>-</v>
      </c>
      <c r="AM23" s="202">
        <v>3</v>
      </c>
      <c r="AN23" s="207">
        <f>WS.1-32</f>
        <v>916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>IF(AK23&gt;"",VLOOKUP(AK23,MATERIAL_WEIGHT,3,FALSE),"")</f>
        <v>0.47036222403924771</v>
      </c>
      <c r="AV23" s="179">
        <f t="shared" si="5"/>
        <v>0.43085179721995093</v>
      </c>
      <c r="AW23" s="4"/>
      <c r="AX23" s="199" t="s">
        <v>164</v>
      </c>
      <c r="AY23" s="200"/>
      <c r="AZ23" s="201"/>
      <c r="BA23" s="168" t="str">
        <f>IF(h.2&lt;=760,"9K-11340","")</f>
        <v/>
      </c>
      <c r="BB23" s="169"/>
      <c r="BC23" s="181"/>
      <c r="BD23" s="182" t="s">
        <v>176</v>
      </c>
      <c r="BE23" s="172">
        <v>2</v>
      </c>
      <c r="BF23" s="343">
        <f>IF(h.2&lt;=760,BE23,0)</f>
        <v>0</v>
      </c>
      <c r="BG23" s="184"/>
      <c r="BH23" s="185" t="s">
        <v>119</v>
      </c>
      <c r="BI23" s="186"/>
      <c r="BJ23" s="187"/>
      <c r="BK23" s="205"/>
      <c r="BL23" s="189"/>
      <c r="BM23" s="4"/>
      <c r="BN23" s="199" t="s">
        <v>171</v>
      </c>
      <c r="BO23" s="200"/>
      <c r="BP23" s="201"/>
      <c r="BQ23" s="168" t="s">
        <v>111</v>
      </c>
      <c r="BR23" s="169"/>
      <c r="BS23" s="181"/>
      <c r="BT23" s="182" t="s">
        <v>176</v>
      </c>
      <c r="BU23" s="172">
        <v>8</v>
      </c>
      <c r="BV23" s="173">
        <f t="shared" si="7"/>
        <v>8</v>
      </c>
      <c r="BW23" s="184"/>
      <c r="BX23" s="185" t="s">
        <v>186</v>
      </c>
      <c r="BY23" s="186"/>
      <c r="BZ23" s="187"/>
      <c r="CA23" s="205"/>
      <c r="CB23" s="189" t="s">
        <v>112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90</v>
      </c>
      <c r="S24" s="200"/>
      <c r="T24" s="201"/>
      <c r="U24" s="168" t="s">
        <v>91</v>
      </c>
      <c r="V24" s="169" t="str">
        <f t="shared" si="0"/>
        <v>-</v>
      </c>
      <c r="W24" s="202">
        <v>3</v>
      </c>
      <c r="X24" s="207">
        <f>W-41</f>
        <v>959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0.79900000000000004</v>
      </c>
      <c r="AF24" s="179">
        <f t="shared" ref="AF24:AF47" si="8">IF(U24&gt;"",(AE24*X24*Z24)/1000,"")</f>
        <v>0.76624099999999995</v>
      </c>
      <c r="AG24" s="4"/>
      <c r="AH24" s="199" t="s">
        <v>92</v>
      </c>
      <c r="AI24" s="200"/>
      <c r="AJ24" s="201"/>
      <c r="AK24" s="168" t="s">
        <v>93</v>
      </c>
      <c r="AL24" s="169" t="str">
        <f t="shared" si="3"/>
        <v>-</v>
      </c>
      <c r="AM24" s="202">
        <v>3</v>
      </c>
      <c r="AN24" s="207">
        <f>HS.1</f>
        <v>1430</v>
      </c>
      <c r="AO24" s="172">
        <v>1</v>
      </c>
      <c r="AP24" s="173">
        <f t="shared" si="4"/>
        <v>1</v>
      </c>
      <c r="AQ24" s="203"/>
      <c r="AR24" s="175" t="s">
        <v>94</v>
      </c>
      <c r="AS24" s="176" t="str">
        <f>IF(HS.1&lt;=750,"9K-11346",IF(HS.1&lt;=1050,"9K-11348",IF(HS.1&lt;=1550,"9K-11349","")))</f>
        <v>9K-11349</v>
      </c>
      <c r="AT24" s="177"/>
      <c r="AU24" s="178">
        <f t="shared" ref="AU24:AU38" si="9">IF(AK24&gt;"",VLOOKUP(AK24,MATERIAL_WEIGHT,2,FALSE),"")</f>
        <v>0.47799999999999998</v>
      </c>
      <c r="AV24" s="179">
        <f t="shared" si="5"/>
        <v>0.68353999999999993</v>
      </c>
      <c r="AW24" s="4"/>
      <c r="AX24" s="199" t="s">
        <v>165</v>
      </c>
      <c r="AY24" s="200"/>
      <c r="AZ24" s="201"/>
      <c r="BA24" s="168" t="s">
        <v>88</v>
      </c>
      <c r="BB24" s="169"/>
      <c r="BC24" s="181"/>
      <c r="BD24" s="182" t="s">
        <v>177</v>
      </c>
      <c r="BE24" s="172">
        <v>1</v>
      </c>
      <c r="BF24" s="173">
        <f t="shared" si="6"/>
        <v>1</v>
      </c>
      <c r="BG24" s="184"/>
      <c r="BH24" s="185"/>
      <c r="BI24" s="186"/>
      <c r="BJ24" s="187"/>
      <c r="BK24" s="188"/>
      <c r="BL24" s="189"/>
      <c r="BM24" s="4"/>
      <c r="BN24" s="199" t="s">
        <v>169</v>
      </c>
      <c r="BO24" s="200"/>
      <c r="BP24" s="201"/>
      <c r="BQ24" s="168" t="s">
        <v>89</v>
      </c>
      <c r="BR24" s="169"/>
      <c r="BS24" s="181"/>
      <c r="BT24" s="182" t="s">
        <v>178</v>
      </c>
      <c r="BU24" s="172">
        <v>2</v>
      </c>
      <c r="BV24" s="173">
        <f t="shared" si="7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 t="s">
        <v>98</v>
      </c>
      <c r="S25" s="200"/>
      <c r="T25" s="201"/>
      <c r="U25" s="168" t="s">
        <v>99</v>
      </c>
      <c r="V25" s="169" t="str">
        <f t="shared" si="0"/>
        <v>-</v>
      </c>
      <c r="W25" s="202">
        <v>49</v>
      </c>
      <c r="X25" s="207">
        <f>H</f>
        <v>2000</v>
      </c>
      <c r="Y25" s="172">
        <v>1</v>
      </c>
      <c r="Z25" s="173">
        <f t="shared" si="1"/>
        <v>1</v>
      </c>
      <c r="AA25" s="209"/>
      <c r="AB25" s="175" t="s">
        <v>94</v>
      </c>
      <c r="AC25" s="176"/>
      <c r="AD25" s="177"/>
      <c r="AE25" s="178">
        <f t="shared" si="2"/>
        <v>0.57399999999999995</v>
      </c>
      <c r="AF25" s="179">
        <f t="shared" si="8"/>
        <v>1.1479999999999999</v>
      </c>
      <c r="AG25" s="4"/>
      <c r="AH25" s="199" t="s">
        <v>100</v>
      </c>
      <c r="AI25" s="200"/>
      <c r="AJ25" s="201"/>
      <c r="AK25" s="168" t="s">
        <v>93</v>
      </c>
      <c r="AL25" s="169" t="str">
        <f t="shared" si="3"/>
        <v>-</v>
      </c>
      <c r="AM25" s="202">
        <v>4</v>
      </c>
      <c r="AN25" s="207">
        <f>HS.1</f>
        <v>1430</v>
      </c>
      <c r="AO25" s="172">
        <v>1</v>
      </c>
      <c r="AP25" s="173">
        <f t="shared" si="4"/>
        <v>1</v>
      </c>
      <c r="AQ25" s="209"/>
      <c r="AR25" s="175" t="s">
        <v>94</v>
      </c>
      <c r="AS25" s="176" t="str">
        <f>IF(HS.1&lt;=750,"9K-11346",IF(HS.1&lt;=1050,"9K-11348",IF(HS.1&lt;=1550,"9K-11349","")))</f>
        <v>9K-11349</v>
      </c>
      <c r="AT25" s="177"/>
      <c r="AU25" s="178">
        <f t="shared" si="9"/>
        <v>0.47799999999999998</v>
      </c>
      <c r="AV25" s="179">
        <f t="shared" si="5"/>
        <v>0.68353999999999993</v>
      </c>
      <c r="AW25" s="4"/>
      <c r="AX25" s="199" t="s">
        <v>166</v>
      </c>
      <c r="AY25" s="200"/>
      <c r="AZ25" s="201"/>
      <c r="BA25" s="168" t="s">
        <v>114</v>
      </c>
      <c r="BB25" s="169"/>
      <c r="BC25" s="181"/>
      <c r="BD25" s="182" t="s">
        <v>178</v>
      </c>
      <c r="BE25" s="172">
        <v>1</v>
      </c>
      <c r="BF25" s="173">
        <f t="shared" si="6"/>
        <v>1</v>
      </c>
      <c r="BG25" s="184"/>
      <c r="BH25" s="185"/>
      <c r="BI25" s="186"/>
      <c r="BJ25" s="187"/>
      <c r="BK25" s="188"/>
      <c r="BL25" s="189"/>
      <c r="BM25" s="4"/>
      <c r="BN25" s="199" t="s">
        <v>184</v>
      </c>
      <c r="BO25" s="200"/>
      <c r="BP25" s="201"/>
      <c r="BQ25" s="168" t="s">
        <v>102</v>
      </c>
      <c r="BR25" s="169"/>
      <c r="BS25" s="181"/>
      <c r="BT25" s="182" t="s">
        <v>178</v>
      </c>
      <c r="BU25" s="172">
        <f>(HS.1*2)/1000</f>
        <v>2.86</v>
      </c>
      <c r="BV25" s="173">
        <f t="shared" si="7"/>
        <v>2.86</v>
      </c>
      <c r="BW25" s="184" t="s">
        <v>97</v>
      </c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 t="s">
        <v>103</v>
      </c>
      <c r="S26" s="200"/>
      <c r="T26" s="201"/>
      <c r="U26" s="168" t="s">
        <v>99</v>
      </c>
      <c r="V26" s="169" t="str">
        <f t="shared" si="0"/>
        <v>-</v>
      </c>
      <c r="W26" s="202">
        <v>50</v>
      </c>
      <c r="X26" s="171">
        <f>H</f>
        <v>2000</v>
      </c>
      <c r="Y26" s="172">
        <v>1</v>
      </c>
      <c r="Z26" s="173">
        <f t="shared" si="1"/>
        <v>1</v>
      </c>
      <c r="AA26" s="209"/>
      <c r="AB26" s="175" t="s">
        <v>94</v>
      </c>
      <c r="AC26" s="176"/>
      <c r="AD26" s="211"/>
      <c r="AE26" s="178">
        <f t="shared" si="2"/>
        <v>0.57399999999999995</v>
      </c>
      <c r="AF26" s="179">
        <f t="shared" si="8"/>
        <v>1.1479999999999999</v>
      </c>
      <c r="AG26" s="4"/>
      <c r="AH26" s="199" t="s">
        <v>104</v>
      </c>
      <c r="AI26" s="200"/>
      <c r="AJ26" s="201"/>
      <c r="AK26" s="168" t="s">
        <v>105</v>
      </c>
      <c r="AL26" s="169" t="str">
        <f t="shared" si="3"/>
        <v>-</v>
      </c>
      <c r="AM26" s="202">
        <v>0</v>
      </c>
      <c r="AN26" s="171">
        <f>WS.1-61</f>
        <v>887</v>
      </c>
      <c r="AO26" s="172">
        <v>2</v>
      </c>
      <c r="AP26" s="173">
        <f t="shared" si="4"/>
        <v>2</v>
      </c>
      <c r="AQ26" s="209"/>
      <c r="AR26" s="175"/>
      <c r="AS26" s="176"/>
      <c r="AT26" s="211"/>
      <c r="AU26" s="178">
        <f t="shared" si="9"/>
        <v>9.6000000000000002E-2</v>
      </c>
      <c r="AV26" s="179">
        <f t="shared" si="5"/>
        <v>0.17030400000000001</v>
      </c>
      <c r="AW26" s="4"/>
      <c r="AX26" s="199" t="s">
        <v>166</v>
      </c>
      <c r="AY26" s="200"/>
      <c r="AZ26" s="201"/>
      <c r="BA26" s="168" t="s">
        <v>120</v>
      </c>
      <c r="BB26" s="169"/>
      <c r="BC26" s="181"/>
      <c r="BD26" s="182" t="s">
        <v>178</v>
      </c>
      <c r="BE26" s="172">
        <v>1</v>
      </c>
      <c r="BF26" s="173">
        <f t="shared" si="6"/>
        <v>1</v>
      </c>
      <c r="BG26" s="184"/>
      <c r="BH26" s="185"/>
      <c r="BI26" s="186"/>
      <c r="BJ26" s="187"/>
      <c r="BK26" s="188"/>
      <c r="BL26" s="189"/>
      <c r="BM26" s="4"/>
      <c r="BN26" s="199" t="s">
        <v>168</v>
      </c>
      <c r="BO26" s="200"/>
      <c r="BP26" s="201"/>
      <c r="BQ26" s="168" t="s">
        <v>96</v>
      </c>
      <c r="BR26" s="169"/>
      <c r="BS26" s="181"/>
      <c r="BT26" s="182" t="s">
        <v>178</v>
      </c>
      <c r="BU26" s="172">
        <f>(((WS.1-44)+(HS.1-84))*2)/1000</f>
        <v>4.5</v>
      </c>
      <c r="BV26" s="173">
        <f t="shared" si="7"/>
        <v>4.5</v>
      </c>
      <c r="BW26" s="184" t="s">
        <v>97</v>
      </c>
      <c r="BX26" s="185" t="s">
        <v>179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 t="s">
        <v>108</v>
      </c>
      <c r="S27" s="200"/>
      <c r="T27" s="201"/>
      <c r="U27" s="168" t="s">
        <v>109</v>
      </c>
      <c r="V27" s="169" t="str">
        <f t="shared" si="0"/>
        <v>-</v>
      </c>
      <c r="W27" s="202">
        <v>0</v>
      </c>
      <c r="X27" s="171">
        <f>W-76</f>
        <v>924</v>
      </c>
      <c r="Y27" s="172">
        <v>1</v>
      </c>
      <c r="Z27" s="173">
        <f t="shared" si="1"/>
        <v>1</v>
      </c>
      <c r="AA27" s="209"/>
      <c r="AB27" s="175"/>
      <c r="AC27" s="176"/>
      <c r="AD27" s="211"/>
      <c r="AE27" s="178">
        <f t="shared" si="2"/>
        <v>0.13900000000000001</v>
      </c>
      <c r="AF27" s="179">
        <f t="shared" si="8"/>
        <v>0.12843599999999999</v>
      </c>
      <c r="AG27" s="4"/>
      <c r="AH27" s="199" t="s">
        <v>104</v>
      </c>
      <c r="AI27" s="200"/>
      <c r="AJ27" s="201"/>
      <c r="AK27" s="168" t="s">
        <v>105</v>
      </c>
      <c r="AL27" s="169" t="str">
        <f t="shared" si="3"/>
        <v>-</v>
      </c>
      <c r="AM27" s="202">
        <v>0</v>
      </c>
      <c r="AN27" s="171">
        <f>HS.1-84</f>
        <v>1346</v>
      </c>
      <c r="AO27" s="172">
        <v>2</v>
      </c>
      <c r="AP27" s="173">
        <f t="shared" si="4"/>
        <v>2</v>
      </c>
      <c r="AQ27" s="209"/>
      <c r="AR27" s="175"/>
      <c r="AS27" s="176"/>
      <c r="AT27" s="211"/>
      <c r="AU27" s="178">
        <f t="shared" si="9"/>
        <v>9.6000000000000002E-2</v>
      </c>
      <c r="AV27" s="179">
        <f t="shared" si="5"/>
        <v>0.258432</v>
      </c>
      <c r="AW27" s="4"/>
      <c r="AX27" s="199" t="s">
        <v>166</v>
      </c>
      <c r="AY27" s="200"/>
      <c r="AZ27" s="201"/>
      <c r="BA27" s="168" t="s">
        <v>117</v>
      </c>
      <c r="BB27" s="169"/>
      <c r="BC27" s="181"/>
      <c r="BD27" s="182" t="s">
        <v>178</v>
      </c>
      <c r="BE27" s="172">
        <v>1</v>
      </c>
      <c r="BF27" s="173">
        <f t="shared" si="6"/>
        <v>1</v>
      </c>
      <c r="BG27" s="212"/>
      <c r="BH27" s="185"/>
      <c r="BI27" s="186"/>
      <c r="BJ27" s="187"/>
      <c r="BK27" s="188"/>
      <c r="BL27" s="189"/>
      <c r="BM27" s="4"/>
      <c r="BN27" s="199" t="s">
        <v>171</v>
      </c>
      <c r="BO27" s="200"/>
      <c r="BP27" s="201"/>
      <c r="BQ27" s="168" t="s">
        <v>118</v>
      </c>
      <c r="BR27" s="169"/>
      <c r="BS27" s="181"/>
      <c r="BT27" s="182" t="s">
        <v>176</v>
      </c>
      <c r="BU27" s="172">
        <f>IF(HS.1&lt;=750,6,IF(WS.1&lt;=1050,8,4))</f>
        <v>8</v>
      </c>
      <c r="BV27" s="173">
        <f t="shared" si="7"/>
        <v>8</v>
      </c>
      <c r="BW27" s="212"/>
      <c r="BX27" s="185" t="s">
        <v>119</v>
      </c>
      <c r="BY27" s="186"/>
      <c r="BZ27" s="187"/>
      <c r="CA27" s="188"/>
      <c r="CB27" s="189" t="s">
        <v>112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 t="s">
        <v>113</v>
      </c>
      <c r="S28" s="214"/>
      <c r="T28" s="215"/>
      <c r="U28" s="168" t="s">
        <v>109</v>
      </c>
      <c r="V28" s="169" t="str">
        <f t="shared" si="0"/>
        <v>-</v>
      </c>
      <c r="W28" s="202">
        <v>1</v>
      </c>
      <c r="X28" s="171">
        <f>h.1-36</f>
        <v>464</v>
      </c>
      <c r="Y28" s="172">
        <v>1</v>
      </c>
      <c r="Z28" s="173">
        <f t="shared" si="1"/>
        <v>1</v>
      </c>
      <c r="AA28" s="209"/>
      <c r="AB28" s="175"/>
      <c r="AC28" s="176"/>
      <c r="AD28" s="211"/>
      <c r="AE28" s="178">
        <f t="shared" si="2"/>
        <v>0.13900000000000001</v>
      </c>
      <c r="AF28" s="179">
        <f t="shared" si="8"/>
        <v>6.4496000000000012E-2</v>
      </c>
      <c r="AG28" s="4"/>
      <c r="AH28" s="213"/>
      <c r="AI28" s="214"/>
      <c r="AJ28" s="215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09"/>
      <c r="AR28" s="175"/>
      <c r="AS28" s="176"/>
      <c r="AT28" s="211"/>
      <c r="AU28" s="178" t="str">
        <f t="shared" si="9"/>
        <v/>
      </c>
      <c r="AV28" s="179" t="str">
        <f t="shared" si="5"/>
        <v/>
      </c>
      <c r="AW28" s="4"/>
      <c r="AX28" s="199" t="s">
        <v>167</v>
      </c>
      <c r="AY28" s="200"/>
      <c r="AZ28" s="201"/>
      <c r="BA28" s="168" t="s">
        <v>95</v>
      </c>
      <c r="BB28" s="169"/>
      <c r="BC28" s="181"/>
      <c r="BD28" s="182" t="s">
        <v>178</v>
      </c>
      <c r="BE28" s="172">
        <f>((W-41)+(h.2-36))*2/1000</f>
        <v>4.726</v>
      </c>
      <c r="BF28" s="173">
        <f t="shared" si="6"/>
        <v>4.726</v>
      </c>
      <c r="BG28" s="184" t="s">
        <v>97</v>
      </c>
      <c r="BH28" s="185"/>
      <c r="BI28" s="186"/>
      <c r="BJ28" s="187"/>
      <c r="BK28" s="188"/>
      <c r="BL28" s="189"/>
      <c r="BM28" s="4"/>
      <c r="BN28" s="199" t="s">
        <v>171</v>
      </c>
      <c r="BO28" s="200"/>
      <c r="BP28" s="201"/>
      <c r="BQ28" s="168" t="s">
        <v>175</v>
      </c>
      <c r="BR28" s="169"/>
      <c r="BS28" s="181" t="s">
        <v>115</v>
      </c>
      <c r="BT28" s="182" t="s">
        <v>176</v>
      </c>
      <c r="BU28" s="172">
        <f>IF(HS.1&lt;=1050,"",6)</f>
        <v>6</v>
      </c>
      <c r="BV28" s="173">
        <f t="shared" si="7"/>
        <v>6</v>
      </c>
      <c r="BW28" s="184"/>
      <c r="BX28" s="185" t="s">
        <v>119</v>
      </c>
      <c r="BY28" s="186"/>
      <c r="BZ28" s="187"/>
      <c r="CA28" s="188"/>
      <c r="CB28" s="189" t="s">
        <v>112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 t="s">
        <v>116</v>
      </c>
      <c r="S29" s="214"/>
      <c r="T29" s="215"/>
      <c r="U29" s="216" t="s">
        <v>109</v>
      </c>
      <c r="V29" s="169" t="str">
        <f t="shared" si="0"/>
        <v>-</v>
      </c>
      <c r="W29" s="217">
        <v>2</v>
      </c>
      <c r="X29" s="171">
        <f>h.1-36</f>
        <v>464</v>
      </c>
      <c r="Y29" s="218">
        <v>1</v>
      </c>
      <c r="Z29" s="173">
        <f t="shared" si="1"/>
        <v>1</v>
      </c>
      <c r="AA29" s="219"/>
      <c r="AB29" s="175"/>
      <c r="AC29" s="176"/>
      <c r="AD29" s="211"/>
      <c r="AE29" s="178">
        <f t="shared" si="2"/>
        <v>0.13900000000000001</v>
      </c>
      <c r="AF29" s="179">
        <f t="shared" si="8"/>
        <v>6.4496000000000012E-2</v>
      </c>
      <c r="AG29" s="4"/>
      <c r="AH29" s="213"/>
      <c r="AI29" s="214"/>
      <c r="AJ29" s="215"/>
      <c r="AK29" s="216"/>
      <c r="AL29" s="169" t="str">
        <f t="shared" si="3"/>
        <v/>
      </c>
      <c r="AM29" s="217"/>
      <c r="AN29" s="171"/>
      <c r="AO29" s="218"/>
      <c r="AP29" s="220" t="str">
        <f t="shared" si="4"/>
        <v/>
      </c>
      <c r="AQ29" s="219"/>
      <c r="AR29" s="175"/>
      <c r="AS29" s="176"/>
      <c r="AT29" s="211"/>
      <c r="AU29" s="178" t="str">
        <f t="shared" si="9"/>
        <v/>
      </c>
      <c r="AV29" s="179" t="str">
        <f t="shared" si="5"/>
        <v/>
      </c>
      <c r="AW29" s="4"/>
      <c r="AX29" s="199" t="s">
        <v>167</v>
      </c>
      <c r="AY29" s="200"/>
      <c r="AZ29" s="201"/>
      <c r="BA29" s="168" t="s">
        <v>101</v>
      </c>
      <c r="BB29" s="169"/>
      <c r="BC29" s="181"/>
      <c r="BD29" s="182" t="s">
        <v>178</v>
      </c>
      <c r="BE29" s="172">
        <f>(W-41)/1000</f>
        <v>0.95899999999999996</v>
      </c>
      <c r="BF29" s="173">
        <f t="shared" si="6"/>
        <v>0.95899999999999996</v>
      </c>
      <c r="BG29" s="184" t="s">
        <v>97</v>
      </c>
      <c r="BH29" s="185"/>
      <c r="BI29" s="186"/>
      <c r="BJ29" s="187"/>
      <c r="BK29" s="188"/>
      <c r="BL29" s="189"/>
      <c r="BM29" s="4"/>
      <c r="BN29" s="199" t="s">
        <v>171</v>
      </c>
      <c r="BO29" s="200"/>
      <c r="BP29" s="201"/>
      <c r="BQ29" s="168" t="s">
        <v>106</v>
      </c>
      <c r="BR29" s="169"/>
      <c r="BS29" s="181"/>
      <c r="BT29" s="182" t="s">
        <v>176</v>
      </c>
      <c r="BU29" s="172">
        <v>2</v>
      </c>
      <c r="BV29" s="173">
        <f t="shared" si="7"/>
        <v>2</v>
      </c>
      <c r="BW29" s="184"/>
      <c r="BX29" s="185" t="s">
        <v>107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19"/>
      <c r="AB30" s="175"/>
      <c r="AC30" s="176"/>
      <c r="AD30" s="177"/>
      <c r="AE30" s="178" t="str">
        <f t="shared" si="2"/>
        <v/>
      </c>
      <c r="AF30" s="179" t="str">
        <f t="shared" si="8"/>
        <v/>
      </c>
      <c r="AG30" s="4"/>
      <c r="AH30" s="199"/>
      <c r="AI30" s="200"/>
      <c r="AJ30" s="201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19"/>
      <c r="AR30" s="175"/>
      <c r="AS30" s="176"/>
      <c r="AT30" s="177"/>
      <c r="AU30" s="178" t="str">
        <f t="shared" si="9"/>
        <v/>
      </c>
      <c r="AV30" s="179" t="str">
        <f t="shared" si="5"/>
        <v/>
      </c>
      <c r="AW30" s="4"/>
      <c r="AX30" s="199" t="s">
        <v>168</v>
      </c>
      <c r="AY30" s="200"/>
      <c r="AZ30" s="201"/>
      <c r="BA30" s="168" t="s">
        <v>96</v>
      </c>
      <c r="BB30" s="169"/>
      <c r="BC30" s="181"/>
      <c r="BD30" s="182" t="s">
        <v>178</v>
      </c>
      <c r="BE30" s="172">
        <f>((W-41)+(h.1-36))*2/1000</f>
        <v>2.8460000000000001</v>
      </c>
      <c r="BF30" s="173">
        <f t="shared" si="6"/>
        <v>2.8460000000000001</v>
      </c>
      <c r="BG30" s="184" t="s">
        <v>97</v>
      </c>
      <c r="BH30" s="185" t="s">
        <v>179</v>
      </c>
      <c r="BI30" s="186"/>
      <c r="BJ30" s="187"/>
      <c r="BK30" s="188"/>
      <c r="BL30" s="189"/>
      <c r="BM30" s="4"/>
      <c r="BN30" s="199" t="s">
        <v>168</v>
      </c>
      <c r="BO30" s="200"/>
      <c r="BP30" s="201"/>
      <c r="BQ30" s="168" t="s">
        <v>185</v>
      </c>
      <c r="BR30" s="169"/>
      <c r="BS30" s="181"/>
      <c r="BT30" s="182" t="s">
        <v>178</v>
      </c>
      <c r="BU30" s="172">
        <f>((2*WS.1)+(2*HS.1)-172)/1000</f>
        <v>4.5839999999999996</v>
      </c>
      <c r="BV30" s="173">
        <f t="shared" si="7"/>
        <v>4.5839999999999996</v>
      </c>
      <c r="BW30" s="184" t="s">
        <v>97</v>
      </c>
      <c r="BX30" s="185" t="s">
        <v>181</v>
      </c>
      <c r="BY30" s="186"/>
      <c r="BZ30" s="187"/>
      <c r="CA30" s="188"/>
      <c r="CB30" s="189" t="s">
        <v>112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 t="str">
        <f t="shared" si="0"/>
        <v/>
      </c>
      <c r="W31" s="221"/>
      <c r="X31" s="207"/>
      <c r="Y31" s="172"/>
      <c r="Z31" s="173" t="str">
        <f t="shared" si="1"/>
        <v/>
      </c>
      <c r="AA31" s="219"/>
      <c r="AB31" s="175"/>
      <c r="AC31" s="176"/>
      <c r="AD31" s="211"/>
      <c r="AE31" s="178" t="str">
        <f t="shared" si="2"/>
        <v/>
      </c>
      <c r="AF31" s="179" t="str">
        <f t="shared" si="8"/>
        <v/>
      </c>
      <c r="AG31" s="4"/>
      <c r="AH31" s="199"/>
      <c r="AI31" s="200"/>
      <c r="AJ31" s="201"/>
      <c r="AK31" s="168"/>
      <c r="AL31" s="169" t="str">
        <f t="shared" si="3"/>
        <v/>
      </c>
      <c r="AM31" s="221"/>
      <c r="AN31" s="207"/>
      <c r="AO31" s="172"/>
      <c r="AP31" s="173" t="str">
        <f t="shared" si="4"/>
        <v/>
      </c>
      <c r="AQ31" s="219"/>
      <c r="AR31" s="175"/>
      <c r="AS31" s="176"/>
      <c r="AT31" s="211"/>
      <c r="AU31" s="178" t="str">
        <f t="shared" si="9"/>
        <v/>
      </c>
      <c r="AV31" s="179" t="str">
        <f t="shared" si="5"/>
        <v/>
      </c>
      <c r="AW31" s="4"/>
      <c r="AX31" s="199" t="s">
        <v>169</v>
      </c>
      <c r="AY31" s="200"/>
      <c r="AZ31" s="201"/>
      <c r="BA31" s="168" t="s">
        <v>110</v>
      </c>
      <c r="BB31" s="169"/>
      <c r="BC31" s="181" t="s">
        <v>115</v>
      </c>
      <c r="BD31" s="182" t="s">
        <v>178</v>
      </c>
      <c r="BE31" s="172">
        <v>2</v>
      </c>
      <c r="BF31" s="173">
        <f t="shared" si="6"/>
        <v>2</v>
      </c>
      <c r="BG31" s="184"/>
      <c r="BH31" s="185"/>
      <c r="BI31" s="186"/>
      <c r="BJ31" s="187"/>
      <c r="BK31" s="188"/>
      <c r="BL31" s="189"/>
      <c r="BM31" s="4"/>
      <c r="BN31" s="199" t="str">
        <f t="shared" ref="BN22:BN60" si="10">IF(BQ31&gt;"",VLOOKUP(BQ31,PART_NAMA,3,FALSE),"")</f>
        <v/>
      </c>
      <c r="BO31" s="200"/>
      <c r="BP31" s="201"/>
      <c r="BQ31" s="168"/>
      <c r="BR31" s="169"/>
      <c r="BS31" s="181"/>
      <c r="BT31" s="182" t="str">
        <f t="shared" ref="BT22:BT57" si="11">IF(BQ31&gt;"",VLOOKUP(BQ31&amp;$M$10,PART_MASTER,3,FALSE),"")</f>
        <v/>
      </c>
      <c r="BU31" s="172"/>
      <c r="BV31" s="173" t="str">
        <f t="shared" si="7"/>
        <v/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19"/>
      <c r="AB32" s="175"/>
      <c r="AC32" s="176"/>
      <c r="AD32" s="211"/>
      <c r="AE32" s="178" t="str">
        <f t="shared" si="2"/>
        <v/>
      </c>
      <c r="AF32" s="179" t="str">
        <f t="shared" si="8"/>
        <v/>
      </c>
      <c r="AG32" s="4"/>
      <c r="AH32" s="199"/>
      <c r="AI32" s="200"/>
      <c r="AJ32" s="201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19"/>
      <c r="AR32" s="175"/>
      <c r="AS32" s="176"/>
      <c r="AT32" s="211"/>
      <c r="AU32" s="178" t="str">
        <f t="shared" si="9"/>
        <v/>
      </c>
      <c r="AV32" s="179" t="str">
        <f t="shared" si="5"/>
        <v/>
      </c>
      <c r="AW32" s="4"/>
      <c r="AX32" s="199" t="s">
        <v>170</v>
      </c>
      <c r="AY32" s="200"/>
      <c r="AZ32" s="201"/>
      <c r="BA32" s="168" t="s">
        <v>174</v>
      </c>
      <c r="BB32" s="169"/>
      <c r="BC32" s="181" t="s">
        <v>115</v>
      </c>
      <c r="BD32" s="182" t="s">
        <v>176</v>
      </c>
      <c r="BE32" s="172">
        <v>1</v>
      </c>
      <c r="BF32" s="173">
        <f t="shared" si="6"/>
        <v>1</v>
      </c>
      <c r="BG32" s="184"/>
      <c r="BH32" s="185"/>
      <c r="BI32" s="186"/>
      <c r="BJ32" s="187"/>
      <c r="BK32" s="188"/>
      <c r="BL32" s="189"/>
      <c r="BM32" s="4"/>
      <c r="BN32" s="199" t="str">
        <f t="shared" si="10"/>
        <v/>
      </c>
      <c r="BO32" s="200"/>
      <c r="BP32" s="201"/>
      <c r="BQ32" s="168"/>
      <c r="BR32" s="169"/>
      <c r="BS32" s="181"/>
      <c r="BT32" s="182" t="str">
        <f t="shared" si="11"/>
        <v/>
      </c>
      <c r="BU32" s="172"/>
      <c r="BV32" s="173" t="str">
        <f t="shared" si="7"/>
        <v/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19"/>
      <c r="AB33" s="175"/>
      <c r="AC33" s="176"/>
      <c r="AD33" s="211"/>
      <c r="AE33" s="178" t="str">
        <f t="shared" si="2"/>
        <v/>
      </c>
      <c r="AF33" s="179" t="str">
        <f t="shared" si="8"/>
        <v/>
      </c>
      <c r="AG33" s="4"/>
      <c r="AH33" s="213"/>
      <c r="AI33" s="214"/>
      <c r="AJ33" s="215"/>
      <c r="AK33" s="168"/>
      <c r="AL33" s="169" t="str">
        <f t="shared" si="3"/>
        <v/>
      </c>
      <c r="AM33" s="170"/>
      <c r="AN33" s="207"/>
      <c r="AO33" s="172"/>
      <c r="AP33" s="173" t="str">
        <f t="shared" si="4"/>
        <v/>
      </c>
      <c r="AQ33" s="219"/>
      <c r="AR33" s="175"/>
      <c r="AS33" s="176"/>
      <c r="AT33" s="211"/>
      <c r="AU33" s="178" t="str">
        <f t="shared" si="9"/>
        <v/>
      </c>
      <c r="AV33" s="179" t="str">
        <f t="shared" si="5"/>
        <v/>
      </c>
      <c r="AW33" s="4"/>
      <c r="AX33" s="199" t="s">
        <v>171</v>
      </c>
      <c r="AY33" s="200"/>
      <c r="AZ33" s="201"/>
      <c r="BA33" s="168" t="s">
        <v>111</v>
      </c>
      <c r="BB33" s="169"/>
      <c r="BC33" s="181"/>
      <c r="BD33" s="182" t="s">
        <v>176</v>
      </c>
      <c r="BE33" s="172">
        <v>12</v>
      </c>
      <c r="BF33" s="173">
        <f t="shared" si="6"/>
        <v>12</v>
      </c>
      <c r="BG33" s="212"/>
      <c r="BH33" s="185" t="s">
        <v>122</v>
      </c>
      <c r="BI33" s="186"/>
      <c r="BJ33" s="187"/>
      <c r="BK33" s="188"/>
      <c r="BL33" s="189" t="s">
        <v>112</v>
      </c>
      <c r="BM33" s="4"/>
      <c r="BN33" s="199"/>
      <c r="BO33" s="200"/>
      <c r="BP33" s="201"/>
      <c r="BQ33" s="204"/>
      <c r="BR33" s="169"/>
      <c r="BS33" s="181"/>
      <c r="BT33" s="182"/>
      <c r="BU33" s="172"/>
      <c r="BV33" s="173"/>
      <c r="BW33" s="184"/>
      <c r="BX33" s="185"/>
      <c r="BY33" s="186"/>
      <c r="BZ33" s="187"/>
      <c r="CA33" s="205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19"/>
      <c r="AB34" s="175"/>
      <c r="AC34" s="176"/>
      <c r="AD34" s="211"/>
      <c r="AE34" s="178" t="str">
        <f t="shared" si="2"/>
        <v/>
      </c>
      <c r="AF34" s="179" t="str">
        <f t="shared" si="8"/>
        <v/>
      </c>
      <c r="AG34" s="4"/>
      <c r="AH34" s="213"/>
      <c r="AI34" s="214"/>
      <c r="AJ34" s="215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19"/>
      <c r="AR34" s="175"/>
      <c r="AS34" s="176"/>
      <c r="AT34" s="211"/>
      <c r="AU34" s="178" t="str">
        <f t="shared" si="9"/>
        <v/>
      </c>
      <c r="AV34" s="179" t="str">
        <f t="shared" si="5"/>
        <v/>
      </c>
      <c r="AW34" s="4"/>
      <c r="AX34" s="199" t="s">
        <v>171</v>
      </c>
      <c r="AY34" s="200"/>
      <c r="AZ34" s="201"/>
      <c r="BA34" s="168" t="s">
        <v>118</v>
      </c>
      <c r="BB34" s="169"/>
      <c r="BC34" s="181"/>
      <c r="BD34" s="182" t="s">
        <v>176</v>
      </c>
      <c r="BE34" s="172">
        <f>IF(h.2&lt;=760,6,IF(h.2&lt;=1060,6,IF(h.2&lt;=1560,10,"")))</f>
        <v>10</v>
      </c>
      <c r="BF34" s="173">
        <f t="shared" si="6"/>
        <v>10</v>
      </c>
      <c r="BG34" s="212"/>
      <c r="BH34" s="185" t="s">
        <v>119</v>
      </c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184"/>
      <c r="BX34" s="185"/>
      <c r="BY34" s="186"/>
      <c r="BZ34" s="187"/>
      <c r="CA34" s="205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19"/>
      <c r="AB35" s="175"/>
      <c r="AC35" s="176"/>
      <c r="AD35" s="211"/>
      <c r="AE35" s="178" t="str">
        <f t="shared" si="2"/>
        <v/>
      </c>
      <c r="AF35" s="179" t="str">
        <f t="shared" si="8"/>
        <v/>
      </c>
      <c r="AG35" s="4"/>
      <c r="AH35" s="213"/>
      <c r="AI35" s="214"/>
      <c r="AJ35" s="215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19"/>
      <c r="AR35" s="175"/>
      <c r="AS35" s="176"/>
      <c r="AT35" s="211"/>
      <c r="AU35" s="178" t="str">
        <f t="shared" si="9"/>
        <v/>
      </c>
      <c r="AV35" s="179" t="str">
        <f t="shared" si="5"/>
        <v/>
      </c>
      <c r="AW35" s="4"/>
      <c r="AX35" s="199" t="s">
        <v>171</v>
      </c>
      <c r="AY35" s="200"/>
      <c r="AZ35" s="201"/>
      <c r="BA35" s="168" t="s">
        <v>175</v>
      </c>
      <c r="BB35" s="169"/>
      <c r="BC35" s="181"/>
      <c r="BD35" s="182" t="s">
        <v>176</v>
      </c>
      <c r="BE35" s="172">
        <f>IF(h.2&gt;1060,2,"")</f>
        <v>2</v>
      </c>
      <c r="BF35" s="173">
        <f t="shared" si="6"/>
        <v>2</v>
      </c>
      <c r="BG35" s="212"/>
      <c r="BH35" s="185" t="s">
        <v>119</v>
      </c>
      <c r="BI35" s="186"/>
      <c r="BJ35" s="187"/>
      <c r="BK35" s="188"/>
      <c r="BL35" s="189" t="s">
        <v>112</v>
      </c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22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19"/>
      <c r="AB36" s="175"/>
      <c r="AC36" s="176"/>
      <c r="AD36" s="211"/>
      <c r="AE36" s="178" t="str">
        <f t="shared" si="2"/>
        <v/>
      </c>
      <c r="AF36" s="179" t="str">
        <f t="shared" si="8"/>
        <v/>
      </c>
      <c r="AG36" s="4"/>
      <c r="AH36" s="213"/>
      <c r="AI36" s="214"/>
      <c r="AJ36" s="215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19"/>
      <c r="AR36" s="175"/>
      <c r="AS36" s="176"/>
      <c r="AT36" s="211"/>
      <c r="AU36" s="178" t="str">
        <f t="shared" si="9"/>
        <v/>
      </c>
      <c r="AV36" s="179" t="str">
        <f t="shared" si="5"/>
        <v/>
      </c>
      <c r="AW36" s="4"/>
      <c r="AX36" s="199" t="s">
        <v>171</v>
      </c>
      <c r="AY36" s="200"/>
      <c r="AZ36" s="201"/>
      <c r="BA36" s="168" t="s">
        <v>121</v>
      </c>
      <c r="BB36" s="169"/>
      <c r="BC36" s="181"/>
      <c r="BD36" s="182" t="s">
        <v>176</v>
      </c>
      <c r="BE36" s="172">
        <v>2</v>
      </c>
      <c r="BF36" s="173">
        <f t="shared" si="6"/>
        <v>2</v>
      </c>
      <c r="BG36" s="212"/>
      <c r="BH36" s="185" t="s">
        <v>180</v>
      </c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19"/>
      <c r="AB37" s="175"/>
      <c r="AC37" s="176"/>
      <c r="AD37" s="211"/>
      <c r="AE37" s="178" t="str">
        <f t="shared" si="2"/>
        <v/>
      </c>
      <c r="AF37" s="179" t="str">
        <f t="shared" si="8"/>
        <v/>
      </c>
      <c r="AG37" s="4"/>
      <c r="AH37" s="213"/>
      <c r="AI37" s="214"/>
      <c r="AJ37" s="215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19"/>
      <c r="AR37" s="175"/>
      <c r="AS37" s="176"/>
      <c r="AT37" s="211"/>
      <c r="AU37" s="178" t="str">
        <f t="shared" si="9"/>
        <v/>
      </c>
      <c r="AV37" s="179" t="str">
        <f t="shared" si="5"/>
        <v/>
      </c>
      <c r="AW37" s="4"/>
      <c r="AX37" s="199" t="s">
        <v>172</v>
      </c>
      <c r="AY37" s="200"/>
      <c r="AZ37" s="201"/>
      <c r="BA37" s="168" t="s">
        <v>123</v>
      </c>
      <c r="BB37" s="169"/>
      <c r="BC37" s="181"/>
      <c r="BD37" s="182" t="s">
        <v>141</v>
      </c>
      <c r="BE37" s="172">
        <v>1</v>
      </c>
      <c r="BF37" s="173">
        <f t="shared" si="6"/>
        <v>1</v>
      </c>
      <c r="BG37" s="212"/>
      <c r="BH37" s="185"/>
      <c r="BI37" s="186"/>
      <c r="BJ37" s="187"/>
      <c r="BK37" s="188"/>
      <c r="BL37" s="189" t="s">
        <v>112</v>
      </c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19"/>
      <c r="AB38" s="175"/>
      <c r="AC38" s="176"/>
      <c r="AD38" s="211"/>
      <c r="AE38" s="178" t="str">
        <f t="shared" si="2"/>
        <v/>
      </c>
      <c r="AF38" s="179" t="str">
        <f t="shared" si="8"/>
        <v/>
      </c>
      <c r="AG38" s="4"/>
      <c r="AH38" s="213"/>
      <c r="AI38" s="214"/>
      <c r="AJ38" s="215"/>
      <c r="AK38" s="168"/>
      <c r="AL38" s="169" t="str">
        <f t="shared" si="3"/>
        <v/>
      </c>
      <c r="AM38" s="170"/>
      <c r="AN38" s="207"/>
      <c r="AO38" s="172"/>
      <c r="AP38" s="173" t="str">
        <f t="shared" si="4"/>
        <v/>
      </c>
      <c r="AQ38" s="219"/>
      <c r="AR38" s="175"/>
      <c r="AS38" s="176"/>
      <c r="AT38" s="211"/>
      <c r="AU38" s="178" t="str">
        <f t="shared" si="9"/>
        <v/>
      </c>
      <c r="AV38" s="179" t="str">
        <f t="shared" si="5"/>
        <v/>
      </c>
      <c r="AW38" s="4"/>
      <c r="AX38" s="199" t="s">
        <v>168</v>
      </c>
      <c r="AY38" s="200"/>
      <c r="AZ38" s="201"/>
      <c r="BA38" s="168" t="str">
        <f>IF(GTH=5,"9K-20523",IF(GTH=6,"2K-22973",IF(GTH=8,"2K-22975","")))</f>
        <v>9K-20523</v>
      </c>
      <c r="BB38" s="169"/>
      <c r="BC38" s="181"/>
      <c r="BD38" s="182" t="s">
        <v>178</v>
      </c>
      <c r="BE38" s="172">
        <f>((2*W)+(2*h.1)-68)/1000</f>
        <v>2.9319999999999999</v>
      </c>
      <c r="BF38" s="173">
        <f t="shared" si="6"/>
        <v>2.9319999999999999</v>
      </c>
      <c r="BG38" s="212" t="s">
        <v>97</v>
      </c>
      <c r="BH38" s="185" t="s">
        <v>181</v>
      </c>
      <c r="BI38" s="186"/>
      <c r="BJ38" s="187"/>
      <c r="BK38" s="188"/>
      <c r="BL38" s="189" t="s">
        <v>112</v>
      </c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2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19"/>
      <c r="AB39" s="175"/>
      <c r="AC39" s="176"/>
      <c r="AD39" s="211"/>
      <c r="AE39" s="178" t="str">
        <f t="shared" si="2"/>
        <v/>
      </c>
      <c r="AF39" s="179" t="str">
        <f t="shared" si="8"/>
        <v/>
      </c>
      <c r="AG39" s="4"/>
      <c r="AH39" s="213"/>
      <c r="AI39" s="214"/>
      <c r="AJ39" s="215"/>
      <c r="AK39" s="168"/>
      <c r="AL39" s="169" t="str">
        <f t="shared" si="3"/>
        <v/>
      </c>
      <c r="AM39" s="170"/>
      <c r="AN39" s="207"/>
      <c r="AO39" s="172"/>
      <c r="AP39" s="173" t="str">
        <f t="shared" si="4"/>
        <v/>
      </c>
      <c r="AQ39" s="219"/>
      <c r="AR39" s="175"/>
      <c r="AS39" s="176"/>
      <c r="AT39" s="211"/>
      <c r="AU39" s="178" t="str">
        <f t="shared" ref="AU39:AU47" si="12">IF(AK39&gt;"",VLOOKUP(AK39,MATERIAL_WEIGHT,2,FALSE),"")</f>
        <v/>
      </c>
      <c r="AV39" s="179" t="str">
        <f t="shared" si="5"/>
        <v/>
      </c>
      <c r="AW39" s="4"/>
      <c r="AX39" s="199" t="s">
        <v>173</v>
      </c>
      <c r="AY39" s="200"/>
      <c r="AZ39" s="201"/>
      <c r="BA39" s="168" t="s">
        <v>124</v>
      </c>
      <c r="BB39" s="169"/>
      <c r="BC39" s="181"/>
      <c r="BD39" s="182" t="s">
        <v>177</v>
      </c>
      <c r="BE39" s="172">
        <f>IF(h.2&lt;=560,4,IF(h.2&lt;=760,6,IF(h.2&gt;760,8,0)))+3</f>
        <v>11</v>
      </c>
      <c r="BF39" s="173">
        <f t="shared" si="6"/>
        <v>11</v>
      </c>
      <c r="BG39" s="212"/>
      <c r="BH39" s="185" t="s">
        <v>182</v>
      </c>
      <c r="BI39" s="186"/>
      <c r="BJ39" s="187"/>
      <c r="BK39" s="188"/>
      <c r="BL39" s="189" t="s">
        <v>112</v>
      </c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19"/>
      <c r="AB40" s="175"/>
      <c r="AC40" s="176"/>
      <c r="AD40" s="211"/>
      <c r="AE40" s="178" t="str">
        <f t="shared" si="2"/>
        <v/>
      </c>
      <c r="AF40" s="179" t="str">
        <f t="shared" si="8"/>
        <v/>
      </c>
      <c r="AG40" s="4"/>
      <c r="AH40" s="213"/>
      <c r="AI40" s="214"/>
      <c r="AJ40" s="215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19"/>
      <c r="AR40" s="175"/>
      <c r="AS40" s="176"/>
      <c r="AT40" s="211"/>
      <c r="AU40" s="178" t="str">
        <f t="shared" si="12"/>
        <v/>
      </c>
      <c r="AV40" s="179" t="str">
        <f t="shared" si="5"/>
        <v/>
      </c>
      <c r="AW40" s="4"/>
      <c r="AX40" s="199" t="s">
        <v>171</v>
      </c>
      <c r="AY40" s="200"/>
      <c r="AZ40" s="201"/>
      <c r="BA40" s="168" t="s">
        <v>118</v>
      </c>
      <c r="BB40" s="169"/>
      <c r="BC40" s="181"/>
      <c r="BD40" s="182" t="s">
        <v>176</v>
      </c>
      <c r="BE40" s="183">
        <f>IF(h.2&gt;1060,2,"")</f>
        <v>2</v>
      </c>
      <c r="BF40" s="173">
        <f t="shared" si="6"/>
        <v>2</v>
      </c>
      <c r="BG40" s="184"/>
      <c r="BH40" s="185" t="s">
        <v>119</v>
      </c>
      <c r="BI40" s="186"/>
      <c r="BJ40" s="187"/>
      <c r="BK40" s="188"/>
      <c r="BL40" s="189" t="s">
        <v>112</v>
      </c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125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19"/>
      <c r="AB41" s="175"/>
      <c r="AC41" s="176"/>
      <c r="AD41" s="211"/>
      <c r="AE41" s="178" t="str">
        <f t="shared" si="2"/>
        <v/>
      </c>
      <c r="AF41" s="179" t="str">
        <f t="shared" si="8"/>
        <v/>
      </c>
      <c r="AG41" s="4"/>
      <c r="AH41" s="213"/>
      <c r="AI41" s="214"/>
      <c r="AJ41" s="215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19"/>
      <c r="AR41" s="175"/>
      <c r="AS41" s="176"/>
      <c r="AT41" s="211"/>
      <c r="AU41" s="178" t="str">
        <f t="shared" si="12"/>
        <v/>
      </c>
      <c r="AV41" s="179" t="str">
        <f t="shared" si="5"/>
        <v/>
      </c>
      <c r="AW41" s="4"/>
      <c r="AX41" s="199" t="str">
        <f t="shared" ref="AX22:AX60" si="13">IF(BA41&gt;"",VLOOKUP(BA41,PART_NAMA,3,FALSE),"")</f>
        <v/>
      </c>
      <c r="AY41" s="200"/>
      <c r="AZ41" s="201"/>
      <c r="BA41" s="168"/>
      <c r="BB41" s="169"/>
      <c r="BC41" s="181"/>
      <c r="BD41" s="182" t="str">
        <f t="shared" ref="BD22:BD60" si="14">IF(BA41&gt;"",VLOOKUP(BA41&amp;$M$10,PART_MASTER,3,FALSE),"")</f>
        <v/>
      </c>
      <c r="BE41" s="183"/>
      <c r="BF41" s="173" t="str">
        <f t="shared" si="6"/>
        <v/>
      </c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19"/>
      <c r="AB42" s="175"/>
      <c r="AC42" s="176"/>
      <c r="AD42" s="211"/>
      <c r="AE42" s="178" t="str">
        <f t="shared" si="2"/>
        <v/>
      </c>
      <c r="AF42" s="179" t="str">
        <f t="shared" si="8"/>
        <v/>
      </c>
      <c r="AG42" s="4"/>
      <c r="AH42" s="213"/>
      <c r="AI42" s="214"/>
      <c r="AJ42" s="215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19"/>
      <c r="AR42" s="175"/>
      <c r="AS42" s="176"/>
      <c r="AT42" s="211"/>
      <c r="AU42" s="178" t="str">
        <f t="shared" si="12"/>
        <v/>
      </c>
      <c r="AV42" s="179" t="str">
        <f t="shared" si="5"/>
        <v/>
      </c>
      <c r="AW42" s="4"/>
      <c r="AX42" s="199"/>
      <c r="AY42" s="200"/>
      <c r="AZ42" s="201"/>
      <c r="BA42" s="204"/>
      <c r="BB42" s="169"/>
      <c r="BC42" s="181"/>
      <c r="BD42" s="182"/>
      <c r="BE42" s="172"/>
      <c r="BF42" s="173"/>
      <c r="BG42" s="184"/>
      <c r="BH42" s="185"/>
      <c r="BI42" s="186"/>
      <c r="BJ42" s="187"/>
      <c r="BK42" s="205"/>
      <c r="BL42" s="189"/>
      <c r="BM42" s="4"/>
      <c r="BN42" s="199" t="str">
        <f t="shared" si="10"/>
        <v/>
      </c>
      <c r="BO42" s="200"/>
      <c r="BP42" s="201"/>
      <c r="BQ42" s="168"/>
      <c r="BR42" s="169"/>
      <c r="BS42" s="181"/>
      <c r="BT42" s="182" t="str">
        <f t="shared" si="11"/>
        <v/>
      </c>
      <c r="BU42" s="183"/>
      <c r="BV42" s="173" t="str">
        <f t="shared" si="7"/>
        <v/>
      </c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126</v>
      </c>
      <c r="C43" s="240"/>
      <c r="D43" s="240"/>
      <c r="E43" s="240"/>
      <c r="F43" s="241"/>
      <c r="G43" s="242"/>
      <c r="H43" s="243"/>
      <c r="I43" s="233"/>
      <c r="J43" s="244" t="s">
        <v>127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19"/>
      <c r="AB43" s="175"/>
      <c r="AC43" s="176"/>
      <c r="AD43" s="211"/>
      <c r="AE43" s="178" t="str">
        <f t="shared" si="2"/>
        <v/>
      </c>
      <c r="AF43" s="179" t="str">
        <f t="shared" si="8"/>
        <v/>
      </c>
      <c r="AG43" s="4"/>
      <c r="AH43" s="213"/>
      <c r="AI43" s="214"/>
      <c r="AJ43" s="215"/>
      <c r="AK43" s="168"/>
      <c r="AL43" s="169" t="str">
        <f t="shared" si="3"/>
        <v/>
      </c>
      <c r="AM43" s="170"/>
      <c r="AN43" s="207"/>
      <c r="AO43" s="172"/>
      <c r="AP43" s="173" t="str">
        <f t="shared" si="4"/>
        <v/>
      </c>
      <c r="AQ43" s="219"/>
      <c r="AR43" s="175"/>
      <c r="AS43" s="176"/>
      <c r="AT43" s="211"/>
      <c r="AU43" s="178" t="str">
        <f t="shared" si="12"/>
        <v/>
      </c>
      <c r="AV43" s="179" t="str">
        <f t="shared" si="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205"/>
      <c r="BL43" s="189"/>
      <c r="BM43" s="4"/>
      <c r="BN43" s="199" t="str">
        <f t="shared" si="10"/>
        <v/>
      </c>
      <c r="BO43" s="200"/>
      <c r="BP43" s="201"/>
      <c r="BQ43" s="168"/>
      <c r="BR43" s="169"/>
      <c r="BS43" s="181"/>
      <c r="BT43" s="182" t="str">
        <f t="shared" si="11"/>
        <v/>
      </c>
      <c r="BU43" s="183"/>
      <c r="BV43" s="173" t="str">
        <f t="shared" si="7"/>
        <v/>
      </c>
      <c r="BW43" s="184"/>
      <c r="BX43" s="250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128</v>
      </c>
      <c r="C44" s="340" t="s">
        <v>129</v>
      </c>
      <c r="D44" s="341"/>
      <c r="E44" s="342"/>
      <c r="F44" s="340" t="s">
        <v>130</v>
      </c>
      <c r="G44" s="341"/>
      <c r="H44" s="342"/>
      <c r="I44" s="252"/>
      <c r="J44" s="253" t="s">
        <v>128</v>
      </c>
      <c r="K44" s="340" t="s">
        <v>129</v>
      </c>
      <c r="L44" s="341"/>
      <c r="M44" s="341"/>
      <c r="N44" s="342"/>
      <c r="O44" s="253" t="s">
        <v>131</v>
      </c>
      <c r="P44" s="254" t="s">
        <v>128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19"/>
      <c r="AB44" s="175"/>
      <c r="AC44" s="176"/>
      <c r="AD44" s="211"/>
      <c r="AE44" s="178" t="str">
        <f t="shared" si="2"/>
        <v/>
      </c>
      <c r="AF44" s="179" t="str">
        <f t="shared" si="8"/>
        <v/>
      </c>
      <c r="AG44" s="4"/>
      <c r="AH44" s="213"/>
      <c r="AI44" s="214"/>
      <c r="AJ44" s="215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19"/>
      <c r="AR44" s="175"/>
      <c r="AS44" s="176"/>
      <c r="AT44" s="211"/>
      <c r="AU44" s="178" t="str">
        <f t="shared" si="12"/>
        <v/>
      </c>
      <c r="AV44" s="179" t="str">
        <f t="shared" si="5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0"/>
        <v/>
      </c>
      <c r="BO44" s="200"/>
      <c r="BP44" s="201"/>
      <c r="BQ44" s="168"/>
      <c r="BR44" s="169"/>
      <c r="BS44" s="181"/>
      <c r="BT44" s="182" t="str">
        <f t="shared" si="11"/>
        <v/>
      </c>
      <c r="BU44" s="183"/>
      <c r="BV44" s="173" t="str">
        <f t="shared" si="7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132</v>
      </c>
      <c r="D45" s="257"/>
      <c r="E45" s="257"/>
      <c r="F45" s="258"/>
      <c r="G45" s="259"/>
      <c r="H45" s="260"/>
      <c r="I45" s="261"/>
      <c r="J45" s="262">
        <v>1</v>
      </c>
      <c r="K45" s="263" t="s">
        <v>133</v>
      </c>
      <c r="L45" s="259"/>
      <c r="M45" s="259"/>
      <c r="N45" s="264"/>
      <c r="O45" s="265"/>
      <c r="P45" s="266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19"/>
      <c r="AB45" s="175"/>
      <c r="AC45" s="176"/>
      <c r="AD45" s="211"/>
      <c r="AE45" s="178" t="str">
        <f t="shared" si="2"/>
        <v/>
      </c>
      <c r="AF45" s="179" t="str">
        <f t="shared" si="8"/>
        <v/>
      </c>
      <c r="AG45" s="4"/>
      <c r="AH45" s="213"/>
      <c r="AI45" s="214"/>
      <c r="AJ45" s="215"/>
      <c r="AK45" s="168"/>
      <c r="AL45" s="169" t="str">
        <f t="shared" si="3"/>
        <v/>
      </c>
      <c r="AM45" s="170"/>
      <c r="AN45" s="207"/>
      <c r="AO45" s="172"/>
      <c r="AP45" s="173" t="str">
        <f t="shared" si="4"/>
        <v/>
      </c>
      <c r="AQ45" s="219"/>
      <c r="AR45" s="175"/>
      <c r="AS45" s="176"/>
      <c r="AT45" s="211"/>
      <c r="AU45" s="178" t="str">
        <f t="shared" si="12"/>
        <v/>
      </c>
      <c r="AV45" s="179" t="str">
        <f t="shared" si="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0"/>
        <v/>
      </c>
      <c r="BO45" s="200"/>
      <c r="BP45" s="201"/>
      <c r="BQ45" s="168"/>
      <c r="BR45" s="169"/>
      <c r="BS45" s="181"/>
      <c r="BT45" s="182" t="str">
        <f t="shared" si="11"/>
        <v/>
      </c>
      <c r="BU45" s="183"/>
      <c r="BV45" s="173" t="str">
        <f t="shared" si="7"/>
        <v/>
      </c>
      <c r="BW45" s="184"/>
      <c r="BX45" s="250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134</v>
      </c>
      <c r="D46" s="259"/>
      <c r="E46" s="259"/>
      <c r="F46" s="263"/>
      <c r="G46" s="259"/>
      <c r="H46" s="260"/>
      <c r="I46" s="261"/>
      <c r="J46" s="262">
        <v>2</v>
      </c>
      <c r="K46" s="263" t="s">
        <v>135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19"/>
      <c r="AB46" s="175"/>
      <c r="AC46" s="176"/>
      <c r="AD46" s="211"/>
      <c r="AE46" s="178" t="str">
        <f t="shared" si="2"/>
        <v/>
      </c>
      <c r="AF46" s="179" t="str">
        <f t="shared" si="8"/>
        <v/>
      </c>
      <c r="AG46" s="4"/>
      <c r="AH46" s="213"/>
      <c r="AI46" s="214"/>
      <c r="AJ46" s="215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19"/>
      <c r="AR46" s="175"/>
      <c r="AS46" s="176"/>
      <c r="AT46" s="211"/>
      <c r="AU46" s="178" t="str">
        <f t="shared" si="12"/>
        <v/>
      </c>
      <c r="AV46" s="179" t="str">
        <f t="shared" si="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 t="str">
        <f t="shared" si="10"/>
        <v/>
      </c>
      <c r="BO46" s="200"/>
      <c r="BP46" s="201"/>
      <c r="BQ46" s="168"/>
      <c r="BR46" s="169"/>
      <c r="BS46" s="181"/>
      <c r="BT46" s="267" t="str">
        <f t="shared" si="11"/>
        <v/>
      </c>
      <c r="BU46" s="183"/>
      <c r="BV46" s="173" t="str">
        <f t="shared" si="7"/>
        <v/>
      </c>
      <c r="BW46" s="184"/>
      <c r="BX46" s="250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136</v>
      </c>
      <c r="D47" s="259"/>
      <c r="E47" s="259"/>
      <c r="F47" s="263"/>
      <c r="G47" s="259"/>
      <c r="H47" s="260"/>
      <c r="I47" s="268"/>
      <c r="J47" s="262">
        <v>3</v>
      </c>
      <c r="K47" s="263" t="s">
        <v>137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19"/>
      <c r="AB47" s="175"/>
      <c r="AC47" s="176"/>
      <c r="AD47" s="211"/>
      <c r="AE47" s="178" t="str">
        <f t="shared" si="2"/>
        <v/>
      </c>
      <c r="AF47" s="179" t="str">
        <f t="shared" si="8"/>
        <v/>
      </c>
      <c r="AG47" s="4"/>
      <c r="AH47" s="213"/>
      <c r="AI47" s="214"/>
      <c r="AJ47" s="215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19"/>
      <c r="AR47" s="175"/>
      <c r="AS47" s="176"/>
      <c r="AT47" s="211"/>
      <c r="AU47" s="178" t="str">
        <f t="shared" si="12"/>
        <v/>
      </c>
      <c r="AV47" s="179" t="str">
        <f t="shared" si="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212"/>
      <c r="BH47" s="185"/>
      <c r="BI47" s="186"/>
      <c r="BJ47" s="187"/>
      <c r="BK47" s="188"/>
      <c r="BL47" s="189"/>
      <c r="BM47" s="4"/>
      <c r="BN47" s="199" t="str">
        <f t="shared" si="10"/>
        <v/>
      </c>
      <c r="BO47" s="200"/>
      <c r="BP47" s="201"/>
      <c r="BQ47" s="168"/>
      <c r="BR47" s="169"/>
      <c r="BS47" s="181"/>
      <c r="BT47" s="267" t="str">
        <f t="shared" si="11"/>
        <v/>
      </c>
      <c r="BU47" s="183"/>
      <c r="BV47" s="173" t="str">
        <f t="shared" si="7"/>
        <v/>
      </c>
      <c r="BW47" s="184"/>
      <c r="BX47" s="250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138</v>
      </c>
      <c r="D48" s="259"/>
      <c r="E48" s="259"/>
      <c r="F48" s="263"/>
      <c r="G48" s="259"/>
      <c r="H48" s="260"/>
      <c r="I48" s="268"/>
      <c r="J48" s="262">
        <v>4</v>
      </c>
      <c r="K48" s="263" t="s">
        <v>139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140</v>
      </c>
      <c r="AD48" s="273"/>
      <c r="AE48" s="274" t="s">
        <v>141</v>
      </c>
      <c r="AF48" s="275">
        <f>SUM(AF22:AF47)</f>
        <v>4.4273139999999991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140</v>
      </c>
      <c r="AT48" s="273"/>
      <c r="AU48" s="274" t="s">
        <v>141</v>
      </c>
      <c r="AV48" s="275">
        <f>SUM(AV22:AV47)</f>
        <v>2.6575195944399015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182" t="str">
        <f t="shared" si="11"/>
        <v/>
      </c>
      <c r="BU48" s="183"/>
      <c r="BV48" s="173" t="str">
        <f t="shared" si="7"/>
        <v/>
      </c>
      <c r="BW48" s="184"/>
      <c r="BX48" s="250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142</v>
      </c>
      <c r="D49" s="259"/>
      <c r="E49" s="259"/>
      <c r="F49" s="263"/>
      <c r="G49" s="259"/>
      <c r="H49" s="260"/>
      <c r="I49" s="268"/>
      <c r="J49" s="262">
        <v>5</v>
      </c>
      <c r="K49" s="263" t="s">
        <v>143</v>
      </c>
      <c r="L49" s="259"/>
      <c r="M49" s="259"/>
      <c r="N49" s="264"/>
      <c r="O49" s="265"/>
      <c r="P49" s="266"/>
      <c r="Q49" s="4"/>
      <c r="R49" s="276" t="s">
        <v>144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145</v>
      </c>
      <c r="AE49" s="280" t="s">
        <v>146</v>
      </c>
      <c r="AF49" s="281">
        <f>AF48*0.986</f>
        <v>4.3653316039999988</v>
      </c>
      <c r="AG49" s="4"/>
      <c r="AH49" s="276" t="s">
        <v>144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145</v>
      </c>
      <c r="AU49" s="280" t="s">
        <v>146</v>
      </c>
      <c r="AV49" s="281">
        <f>AV48*0.986</f>
        <v>2.620314320117743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7"/>
        <v/>
      </c>
      <c r="BW49" s="184"/>
      <c r="BX49" s="250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147</v>
      </c>
      <c r="D50" s="259"/>
      <c r="E50" s="259"/>
      <c r="F50" s="263"/>
      <c r="G50" s="259"/>
      <c r="H50" s="260"/>
      <c r="I50" s="268"/>
      <c r="J50" s="262">
        <v>6</v>
      </c>
      <c r="K50" s="263" t="s">
        <v>148</v>
      </c>
      <c r="L50" s="259"/>
      <c r="M50" s="259"/>
      <c r="N50" s="264"/>
      <c r="O50" s="265"/>
      <c r="P50" s="266"/>
      <c r="Q50" s="4"/>
      <c r="R50" s="282"/>
      <c r="S50" s="283"/>
      <c r="T50" s="283"/>
      <c r="U50" s="283"/>
      <c r="V50" s="283"/>
      <c r="W50" s="283"/>
      <c r="X50" s="283"/>
      <c r="Y50" s="283"/>
      <c r="Z50" s="284"/>
      <c r="AA50" s="284"/>
      <c r="AB50" s="4"/>
      <c r="AC50" s="278"/>
      <c r="AD50" s="285"/>
      <c r="AE50" s="280" t="s">
        <v>149</v>
      </c>
      <c r="AF50" s="281">
        <f>AF48*0.974*0.986</f>
        <v>4.2518329822959995</v>
      </c>
      <c r="AG50" s="4"/>
      <c r="AH50" s="286"/>
      <c r="AI50" s="4"/>
      <c r="AJ50" s="4"/>
      <c r="AK50" s="4"/>
      <c r="AL50" s="4"/>
      <c r="AM50" s="4"/>
      <c r="AN50" s="4"/>
      <c r="AO50" s="4"/>
      <c r="AR50" s="4"/>
      <c r="AS50" s="278"/>
      <c r="AT50" s="285"/>
      <c r="AU50" s="280" t="s">
        <v>149</v>
      </c>
      <c r="AV50" s="281">
        <f>AV48*0.974*0.986</f>
        <v>2.5521861477946817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184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7"/>
        <v/>
      </c>
      <c r="BW50" s="184"/>
      <c r="BX50" s="250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150</v>
      </c>
      <c r="D51" s="259"/>
      <c r="E51" s="259"/>
      <c r="F51" s="263"/>
      <c r="G51" s="259"/>
      <c r="H51" s="260"/>
      <c r="I51" s="268"/>
      <c r="J51" s="262">
        <v>7</v>
      </c>
      <c r="K51" s="263" t="s">
        <v>151</v>
      </c>
      <c r="L51" s="259"/>
      <c r="M51" s="259"/>
      <c r="N51" s="264"/>
      <c r="O51" s="265"/>
      <c r="P51" s="266"/>
      <c r="Q51" s="4"/>
      <c r="R51" s="287"/>
      <c r="S51" s="288"/>
      <c r="T51" s="4"/>
      <c r="V51" s="4"/>
      <c r="W51" s="4"/>
      <c r="X51" s="4"/>
      <c r="Y51" s="4"/>
      <c r="AB51" s="4"/>
      <c r="AC51" s="4"/>
      <c r="AD51" s="4"/>
      <c r="AE51" s="4"/>
      <c r="AF51" s="289"/>
      <c r="AG51" s="4"/>
      <c r="AH51" s="286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9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184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7"/>
        <v/>
      </c>
      <c r="BW51" s="212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90" t="s">
        <v>152</v>
      </c>
      <c r="C52" s="291"/>
      <c r="D52" s="292"/>
      <c r="E52" s="292"/>
      <c r="F52" s="292"/>
      <c r="G52" s="292"/>
      <c r="H52" s="292"/>
      <c r="I52" s="268"/>
      <c r="J52" s="262">
        <v>8</v>
      </c>
      <c r="K52" s="263" t="s">
        <v>153</v>
      </c>
      <c r="L52" s="259"/>
      <c r="M52" s="259"/>
      <c r="N52" s="264"/>
      <c r="O52" s="265"/>
      <c r="P52" s="266"/>
      <c r="Q52" s="4"/>
      <c r="R52" s="286"/>
      <c r="S52" s="4"/>
      <c r="T52" s="4"/>
      <c r="V52" s="4"/>
      <c r="W52" s="4"/>
      <c r="X52" s="4"/>
      <c r="Y52" s="4"/>
      <c r="AB52" s="4"/>
      <c r="AC52" s="4"/>
      <c r="AD52" s="4"/>
      <c r="AE52" s="4"/>
      <c r="AF52" s="289"/>
      <c r="AG52" s="4"/>
      <c r="AH52" s="286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9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184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93"/>
      <c r="BR52" s="169"/>
      <c r="BS52" s="181"/>
      <c r="BT52" s="182" t="str">
        <f t="shared" si="11"/>
        <v/>
      </c>
      <c r="BU52" s="183"/>
      <c r="BV52" s="173" t="str">
        <f t="shared" si="7"/>
        <v/>
      </c>
      <c r="BW52" s="212"/>
      <c r="BX52" s="250"/>
      <c r="BY52" s="186"/>
      <c r="BZ52" s="187"/>
      <c r="CA52" s="188"/>
      <c r="CB52" s="189"/>
      <c r="CG52" s="3"/>
    </row>
    <row r="53" spans="2:120" ht="15" customHeight="1" x14ac:dyDescent="0.25">
      <c r="B53" s="294" t="s">
        <v>154</v>
      </c>
      <c r="C53" s="268"/>
      <c r="D53" s="268"/>
      <c r="E53" s="268"/>
      <c r="F53" s="268"/>
      <c r="G53" s="268"/>
      <c r="H53" s="268"/>
      <c r="I53" s="268"/>
      <c r="J53" s="295"/>
      <c r="K53" s="296"/>
      <c r="L53" s="296"/>
      <c r="M53" s="296"/>
      <c r="N53" s="297"/>
      <c r="O53" s="298"/>
      <c r="P53" s="299"/>
      <c r="Q53" s="4"/>
      <c r="R53" s="286"/>
      <c r="S53" s="4"/>
      <c r="T53" s="4"/>
      <c r="V53" s="4"/>
      <c r="W53" s="4"/>
      <c r="X53" s="4"/>
      <c r="Y53" s="4"/>
      <c r="AB53" s="4"/>
      <c r="AC53" s="4"/>
      <c r="AD53" s="4"/>
      <c r="AE53" s="4"/>
      <c r="AF53" s="289"/>
      <c r="AG53" s="4"/>
      <c r="AH53" s="286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9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2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7"/>
        <v/>
      </c>
      <c r="BW53" s="212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300" t="s">
        <v>155</v>
      </c>
      <c r="C54" s="268"/>
      <c r="D54" s="268"/>
      <c r="E54" s="268"/>
      <c r="F54" s="268"/>
      <c r="G54" s="268"/>
      <c r="H54" s="268"/>
      <c r="I54" s="268"/>
      <c r="J54" s="301"/>
      <c r="K54" s="302"/>
      <c r="L54" s="302"/>
      <c r="M54" s="302"/>
      <c r="N54" s="303"/>
      <c r="O54" s="304"/>
      <c r="P54" s="305"/>
      <c r="Q54" s="4"/>
      <c r="R54" s="286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9"/>
      <c r="AG54" s="4"/>
      <c r="AH54" s="286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9"/>
      <c r="AW54" s="4"/>
      <c r="AX54" s="199"/>
      <c r="AY54" s="200"/>
      <c r="AZ54" s="201"/>
      <c r="BA54" s="168"/>
      <c r="BB54" s="169"/>
      <c r="BC54" s="181"/>
      <c r="BD54" s="182"/>
      <c r="BE54" s="172"/>
      <c r="BF54" s="173"/>
      <c r="BG54" s="212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93"/>
      <c r="BR54" s="169"/>
      <c r="BS54" s="181"/>
      <c r="BT54" s="182" t="str">
        <f t="shared" si="11"/>
        <v/>
      </c>
      <c r="BU54" s="172"/>
      <c r="BV54" s="173" t="str">
        <f t="shared" si="7"/>
        <v/>
      </c>
      <c r="BW54" s="212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300" t="s">
        <v>156</v>
      </c>
      <c r="C55" s="268"/>
      <c r="D55" s="268"/>
      <c r="E55" s="268"/>
      <c r="F55" s="268"/>
      <c r="G55" s="268"/>
      <c r="H55" s="268"/>
      <c r="I55" s="268"/>
      <c r="J55" s="306" t="s">
        <v>157</v>
      </c>
      <c r="K55" s="298"/>
      <c r="L55" s="292"/>
      <c r="M55" s="292"/>
      <c r="N55" s="307"/>
      <c r="O55" s="259"/>
      <c r="P55" s="308"/>
      <c r="Q55" s="4"/>
      <c r="R55" s="286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9"/>
      <c r="AG55" s="4"/>
      <c r="AH55" s="286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9"/>
      <c r="AW55" s="4"/>
      <c r="AX55" s="199"/>
      <c r="AY55" s="200"/>
      <c r="AZ55" s="201"/>
      <c r="BA55" s="168"/>
      <c r="BB55" s="169"/>
      <c r="BC55" s="181"/>
      <c r="BD55" s="182"/>
      <c r="BE55" s="172"/>
      <c r="BF55" s="173"/>
      <c r="BG55" s="212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7"/>
        <v/>
      </c>
      <c r="BW55" s="212"/>
      <c r="BX55" s="185"/>
      <c r="BY55" s="186"/>
      <c r="BZ55" s="187"/>
      <c r="CA55" s="188"/>
      <c r="CB55" s="189"/>
    </row>
    <row r="56" spans="2:120" ht="15.6" x14ac:dyDescent="0.25">
      <c r="B56" s="309"/>
      <c r="C56" s="268"/>
      <c r="D56" s="268"/>
      <c r="E56" s="268"/>
      <c r="F56" s="268"/>
      <c r="G56" s="268"/>
      <c r="H56" s="268"/>
      <c r="I56" s="268"/>
      <c r="J56" s="310" t="s">
        <v>158</v>
      </c>
      <c r="K56" s="311"/>
      <c r="L56" s="311"/>
      <c r="M56" s="311"/>
      <c r="N56" s="312"/>
      <c r="O56" s="313" t="s">
        <v>159</v>
      </c>
      <c r="P56" s="314"/>
      <c r="Q56" s="4"/>
      <c r="R56" s="286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9"/>
      <c r="AG56" s="4"/>
      <c r="AH56" s="286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9"/>
      <c r="AW56" s="4"/>
      <c r="AX56" s="199"/>
      <c r="AY56" s="200"/>
      <c r="AZ56" s="201"/>
      <c r="BA56" s="168"/>
      <c r="BB56" s="169"/>
      <c r="BC56" s="181"/>
      <c r="BD56" s="182"/>
      <c r="BE56" s="172"/>
      <c r="BF56" s="173"/>
      <c r="BG56" s="212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7"/>
        <v/>
      </c>
      <c r="BW56" s="212"/>
      <c r="BX56" s="185"/>
      <c r="BY56" s="186"/>
      <c r="BZ56" s="187"/>
      <c r="CA56" s="188"/>
      <c r="CB56" s="189"/>
    </row>
    <row r="57" spans="2:120" ht="15" customHeight="1" x14ac:dyDescent="0.25">
      <c r="B57" s="315"/>
      <c r="C57" s="316"/>
      <c r="D57" s="316"/>
      <c r="E57" s="316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7"/>
      <c r="Q57" s="4"/>
      <c r="R57" s="286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9"/>
      <c r="AG57" s="4"/>
      <c r="AH57" s="286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9"/>
      <c r="AW57" s="4"/>
      <c r="AX57" s="199"/>
      <c r="AY57" s="200"/>
      <c r="AZ57" s="201"/>
      <c r="BA57" s="168"/>
      <c r="BB57" s="169"/>
      <c r="BC57" s="181"/>
      <c r="BD57" s="182"/>
      <c r="BE57" s="172"/>
      <c r="BF57" s="173"/>
      <c r="BG57" s="212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7"/>
        <v/>
      </c>
      <c r="BW57" s="212"/>
      <c r="BX57" s="185"/>
      <c r="BY57" s="186"/>
      <c r="BZ57" s="187"/>
      <c r="CA57" s="188"/>
      <c r="CB57" s="189"/>
    </row>
    <row r="58" spans="2:120" ht="15" customHeight="1" x14ac:dyDescent="0.25">
      <c r="B58" s="315"/>
      <c r="C58" s="316"/>
      <c r="D58" s="316"/>
      <c r="E58" s="316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7"/>
      <c r="Q58" s="4"/>
      <c r="R58" s="286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9"/>
      <c r="AG58" s="4"/>
      <c r="AH58" s="286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9"/>
      <c r="AW58" s="4"/>
      <c r="AX58" s="199"/>
      <c r="AY58" s="200"/>
      <c r="AZ58" s="201"/>
      <c r="BA58" s="168"/>
      <c r="BB58" s="169"/>
      <c r="BC58" s="181"/>
      <c r="BD58" s="182"/>
      <c r="BE58" s="172"/>
      <c r="BF58" s="173"/>
      <c r="BG58" s="212"/>
      <c r="BH58" s="185"/>
      <c r="BI58" s="186"/>
      <c r="BJ58" s="187"/>
      <c r="BK58" s="188"/>
      <c r="BL58" s="189"/>
      <c r="BM58" s="4"/>
      <c r="BN58" s="213" t="str">
        <f t="shared" si="10"/>
        <v/>
      </c>
      <c r="BO58" s="200"/>
      <c r="BP58" s="201"/>
      <c r="BQ58" s="293"/>
      <c r="BR58" s="169"/>
      <c r="BS58" s="181"/>
      <c r="BT58" s="182" t="str">
        <f t="shared" ref="BT58" si="15">IF(BQ58&gt;"",VLOOKUP(BQ58&amp;$M$10,PART_MASTER,3,FALSE),"")</f>
        <v/>
      </c>
      <c r="BU58" s="172"/>
      <c r="BV58" s="173" t="str">
        <f t="shared" si="7"/>
        <v/>
      </c>
      <c r="BW58" s="184"/>
      <c r="BX58" s="250"/>
      <c r="BY58" s="186"/>
      <c r="BZ58" s="187"/>
      <c r="CA58" s="205"/>
      <c r="CB58" s="318"/>
      <c r="CG58" s="3"/>
    </row>
    <row r="59" spans="2:120" ht="15" customHeight="1" x14ac:dyDescent="0.25">
      <c r="B59" s="315"/>
      <c r="C59" s="316"/>
      <c r="D59" s="316"/>
      <c r="E59" s="316"/>
      <c r="F59" s="316"/>
      <c r="G59" s="316"/>
      <c r="H59" s="316"/>
      <c r="I59" s="268"/>
      <c r="J59" s="268"/>
      <c r="K59" s="268"/>
      <c r="L59" s="319"/>
      <c r="M59" s="319"/>
      <c r="N59" s="319"/>
      <c r="O59" s="319"/>
      <c r="P59" s="317"/>
      <c r="Q59" s="4"/>
      <c r="R59" s="286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9"/>
      <c r="AG59" s="4"/>
      <c r="AH59" s="286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9"/>
      <c r="AW59" s="4"/>
      <c r="AX59" s="199"/>
      <c r="AY59" s="200"/>
      <c r="AZ59" s="201"/>
      <c r="BA59" s="168"/>
      <c r="BB59" s="169"/>
      <c r="BC59" s="181"/>
      <c r="BD59" s="182"/>
      <c r="BE59" s="172"/>
      <c r="BF59" s="173"/>
      <c r="BG59" s="212"/>
      <c r="BH59" s="185"/>
      <c r="BI59" s="186"/>
      <c r="BJ59" s="187"/>
      <c r="BK59" s="188"/>
      <c r="BL59" s="189"/>
      <c r="BM59" s="4"/>
      <c r="BN59" s="213" t="str">
        <f t="shared" si="10"/>
        <v/>
      </c>
      <c r="BO59" s="200"/>
      <c r="BP59" s="201"/>
      <c r="BQ59" s="168"/>
      <c r="BR59" s="169"/>
      <c r="BS59" s="181"/>
      <c r="BT59" s="182" t="str">
        <f t="shared" ref="BT59" si="16">IF(BQ59&gt;"",VLOOKUP(BQ59&amp;$M$10,PART_MASTER,3,FALSE),"")</f>
        <v/>
      </c>
      <c r="BU59" s="172"/>
      <c r="BV59" s="173" t="str">
        <f t="shared" si="7"/>
        <v/>
      </c>
      <c r="BW59" s="184"/>
      <c r="BX59" s="250"/>
      <c r="BY59" s="186"/>
      <c r="BZ59" s="187"/>
      <c r="CA59" s="205"/>
      <c r="CB59" s="318"/>
    </row>
    <row r="60" spans="2:120" ht="15" customHeight="1" thickBot="1" x14ac:dyDescent="0.3">
      <c r="B60" s="320"/>
      <c r="C60" s="321"/>
      <c r="D60" s="321"/>
      <c r="E60" s="321"/>
      <c r="F60" s="321"/>
      <c r="G60" s="321"/>
      <c r="H60" s="321"/>
      <c r="I60" s="321"/>
      <c r="J60" s="321"/>
      <c r="K60" s="321"/>
      <c r="L60" s="321" t="s">
        <v>160</v>
      </c>
      <c r="M60" s="321"/>
      <c r="N60" s="321"/>
      <c r="O60" s="321"/>
      <c r="P60" s="322"/>
      <c r="Q60" s="4"/>
      <c r="R60" s="323"/>
      <c r="S60" s="324"/>
      <c r="T60" s="324"/>
      <c r="U60" s="324"/>
      <c r="V60" s="324"/>
      <c r="W60" s="324"/>
      <c r="X60" s="324"/>
      <c r="Y60" s="324"/>
      <c r="Z60" s="324"/>
      <c r="AA60" s="324"/>
      <c r="AB60" s="324"/>
      <c r="AC60" s="324"/>
      <c r="AD60" s="324"/>
      <c r="AE60" s="324"/>
      <c r="AF60" s="325"/>
      <c r="AG60" s="4"/>
      <c r="AH60" s="323"/>
      <c r="AI60" s="324"/>
      <c r="AJ60" s="324"/>
      <c r="AK60" s="324"/>
      <c r="AL60" s="324"/>
      <c r="AM60" s="324"/>
      <c r="AN60" s="324"/>
      <c r="AO60" s="324"/>
      <c r="AP60" s="324"/>
      <c r="AQ60" s="324"/>
      <c r="AR60" s="324"/>
      <c r="AS60" s="324"/>
      <c r="AT60" s="324"/>
      <c r="AU60" s="324"/>
      <c r="AV60" s="325"/>
      <c r="AW60" s="4"/>
      <c r="AX60" s="213" t="str">
        <f t="shared" si="13"/>
        <v/>
      </c>
      <c r="AY60" s="200"/>
      <c r="AZ60" s="201"/>
      <c r="BA60" s="168"/>
      <c r="BB60" s="169"/>
      <c r="BC60" s="181"/>
      <c r="BD60" s="182" t="str">
        <f t="shared" si="14"/>
        <v/>
      </c>
      <c r="BE60" s="172"/>
      <c r="BF60" s="173" t="str">
        <f t="shared" si="6"/>
        <v/>
      </c>
      <c r="BG60" s="184"/>
      <c r="BH60" s="250"/>
      <c r="BI60" s="186"/>
      <c r="BJ60" s="187"/>
      <c r="BK60" s="205"/>
      <c r="BL60" s="318"/>
      <c r="BM60" s="4"/>
      <c r="BN60" s="213" t="str">
        <f t="shared" si="10"/>
        <v/>
      </c>
      <c r="BO60" s="200"/>
      <c r="BP60" s="201"/>
      <c r="BQ60" s="168"/>
      <c r="BR60" s="169"/>
      <c r="BS60" s="181"/>
      <c r="BT60" s="182" t="str">
        <f t="shared" ref="BT60" si="17">IF(BQ60&gt;"",VLOOKUP(BQ60&amp;$M$10,PART_MASTER,3,FALSE),"")</f>
        <v/>
      </c>
      <c r="BU60" s="172"/>
      <c r="BV60" s="173" t="str">
        <f t="shared" ref="BV60" si="18">IF(BU60="","",Q*BU60)</f>
        <v/>
      </c>
      <c r="BW60" s="184"/>
      <c r="BX60" s="250"/>
      <c r="BY60" s="186"/>
      <c r="BZ60" s="187"/>
      <c r="CA60" s="205"/>
      <c r="CB60" s="318"/>
      <c r="CG60" s="3"/>
    </row>
    <row r="61" spans="2:120" ht="15" customHeight="1" x14ac:dyDescent="0.3">
      <c r="P61" s="326" t="s">
        <v>161</v>
      </c>
      <c r="R61" s="327"/>
      <c r="S61" s="327"/>
      <c r="T61" s="327"/>
      <c r="U61" s="327"/>
      <c r="V61" s="327"/>
      <c r="W61" s="327"/>
      <c r="X61" s="327"/>
      <c r="Y61" s="327"/>
      <c r="Z61" s="327"/>
      <c r="AA61" s="327"/>
      <c r="AB61" s="327"/>
      <c r="AC61" s="327"/>
      <c r="AD61" s="327"/>
      <c r="AE61" s="327"/>
      <c r="AF61" s="326" t="s">
        <v>161</v>
      </c>
      <c r="AH61" s="327"/>
      <c r="AI61" s="327"/>
      <c r="AJ61" s="327"/>
      <c r="AK61" s="327"/>
      <c r="AL61" s="327"/>
      <c r="AM61" s="327"/>
      <c r="AN61" s="327"/>
      <c r="AO61" s="327"/>
      <c r="AP61" s="327"/>
      <c r="AQ61" s="327"/>
      <c r="AR61" s="327"/>
      <c r="AS61" s="327"/>
      <c r="AT61" s="327"/>
      <c r="AU61" s="327"/>
      <c r="AV61" s="326" t="s">
        <v>161</v>
      </c>
      <c r="AX61" s="327"/>
      <c r="AY61" s="327"/>
      <c r="AZ61" s="327"/>
      <c r="BA61" s="327"/>
      <c r="BB61" s="327"/>
      <c r="BC61" s="327"/>
      <c r="BD61" s="327"/>
      <c r="BE61" s="327"/>
      <c r="BF61" s="327"/>
      <c r="BG61" s="327"/>
      <c r="BH61" s="327"/>
      <c r="BI61" s="327"/>
      <c r="BJ61" s="327"/>
      <c r="BK61" s="327"/>
      <c r="BL61" s="326" t="s">
        <v>161</v>
      </c>
      <c r="BN61" s="327"/>
      <c r="BO61" s="327"/>
      <c r="BP61" s="327"/>
      <c r="BQ61" s="327"/>
      <c r="BR61" s="327"/>
      <c r="BS61" s="327"/>
      <c r="BT61" s="327"/>
      <c r="BU61" s="327"/>
      <c r="BV61" s="327"/>
      <c r="BW61" s="327"/>
      <c r="BX61" s="327"/>
      <c r="BY61" s="327"/>
      <c r="BZ61" s="327"/>
      <c r="CA61" s="327"/>
      <c r="CB61" s="326" t="s">
        <v>161</v>
      </c>
    </row>
    <row r="62" spans="2:120" x14ac:dyDescent="0.25">
      <c r="BT62" s="284" t="s">
        <v>162</v>
      </c>
    </row>
    <row r="63" spans="2:120" x14ac:dyDescent="0.25">
      <c r="BT63" s="328"/>
    </row>
    <row r="64" spans="2:120" x14ac:dyDescent="0.25">
      <c r="BT64" s="328" t="s">
        <v>162</v>
      </c>
    </row>
    <row r="65" spans="72:72" x14ac:dyDescent="0.25">
      <c r="BT65" s="328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0" fitToWidth="0" orientation="portrait" horizontalDpi="300" verticalDpi="300" r:id="rId1"/>
  <headerFooter alignWithMargins="0"/>
  <colBreaks count="2" manualBreakCount="2">
    <brk id="32" max="1048575" man="1"/>
    <brk id="48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FIX_TH-KD</vt:lpstr>
      <vt:lpstr>'FIX_TH-KD'!A.</vt:lpstr>
      <vt:lpstr>'FIX_TH-KD'!C.</vt:lpstr>
      <vt:lpstr>'FIX_TH-KD'!F.</vt:lpstr>
      <vt:lpstr>'FIX_TH-KD'!GCS</vt:lpstr>
      <vt:lpstr>'FIX_TH-KD'!GTH</vt:lpstr>
      <vt:lpstr>'FIX_TH-KD'!H</vt:lpstr>
      <vt:lpstr>'FIX_TH-KD'!h.1</vt:lpstr>
      <vt:lpstr>'FIX_TH-KD'!h.10</vt:lpstr>
      <vt:lpstr>'FIX_TH-KD'!h.2</vt:lpstr>
      <vt:lpstr>'FIX_TH-KD'!h.3</vt:lpstr>
      <vt:lpstr>'FIX_TH-KD'!h.4</vt:lpstr>
      <vt:lpstr>'FIX_TH-KD'!h.5</vt:lpstr>
      <vt:lpstr>'FIX_TH-KD'!h.6</vt:lpstr>
      <vt:lpstr>'FIX_TH-KD'!h.7</vt:lpstr>
      <vt:lpstr>'FIX_TH-KD'!h.8</vt:lpstr>
      <vt:lpstr>'FIX_TH-KD'!h.9</vt:lpstr>
      <vt:lpstr>'FIX_TH-KD'!HS</vt:lpstr>
      <vt:lpstr>'FIX_TH-KD'!HS.1</vt:lpstr>
      <vt:lpstr>'FIX_TH-KD'!HS.2</vt:lpstr>
      <vt:lpstr>'FIX_TH-KD'!HS.3</vt:lpstr>
      <vt:lpstr>'FIX_TH-KD'!HS.4</vt:lpstr>
      <vt:lpstr>'FIX_TH-KD'!HS.5</vt:lpstr>
      <vt:lpstr>'FIX_TH-KD'!Print_Area</vt:lpstr>
      <vt:lpstr>'FIX_TH-KD'!Q</vt:lpstr>
      <vt:lpstr>'FIX_TH-KD'!R.</vt:lpstr>
      <vt:lpstr>'FIX_TH-KD'!W</vt:lpstr>
      <vt:lpstr>'FIX_TH-KD'!w.1</vt:lpstr>
      <vt:lpstr>'FIX_TH-KD'!w.10</vt:lpstr>
      <vt:lpstr>'FIX_TH-KD'!w.2</vt:lpstr>
      <vt:lpstr>'FIX_TH-KD'!w.3</vt:lpstr>
      <vt:lpstr>'FIX_TH-KD'!w.4</vt:lpstr>
      <vt:lpstr>'FIX_TH-KD'!w.5</vt:lpstr>
      <vt:lpstr>'FIX_TH-KD'!w.6</vt:lpstr>
      <vt:lpstr>'FIX_TH-KD'!w.7</vt:lpstr>
      <vt:lpstr>'FIX_TH-KD'!w.8</vt:lpstr>
      <vt:lpstr>'FIX_TH-KD'!w.9</vt:lpstr>
      <vt:lpstr>'FIX_TH-KD'!WS</vt:lpstr>
      <vt:lpstr>'FIX_TH-KD'!WS.1</vt:lpstr>
      <vt:lpstr>'FIX_TH-KD'!WS.2</vt:lpstr>
      <vt:lpstr>'FIX_TH-KD'!WS.3</vt:lpstr>
      <vt:lpstr>'FIX_TH-KD'!WS.4</vt:lpstr>
      <vt:lpstr>'FIX_TH-KD'!WS.5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2024-07-30T04:23:23Z</dcterms:created>
  <dcterms:modified xsi:type="dcterms:W3CDTF">2024-08-19T08:44:28Z</dcterms:modified>
</cp:coreProperties>
</file>