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1915A0E-0977-45FC-AA57-7562F8405A28}" xr6:coauthVersionLast="47" xr6:coauthVersionMax="47" xr10:uidLastSave="{00000000-0000-0000-0000-000000000000}"/>
  <bookViews>
    <workbookView xWindow="-108" yWindow="-108" windowWidth="23256" windowHeight="12456" xr2:uid="{A7D332D1-87F4-4DA1-8F92-DEC0FDB1A37C}"/>
  </bookViews>
  <sheets>
    <sheet name="FIX_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'FIX_CAL-KD_FIX'!$P$18</definedName>
    <definedName name="BD">"BD"</definedName>
    <definedName name="C." localSheetId="0">'FIX_CAL-KD_FIX'!$P$17</definedName>
    <definedName name="F." localSheetId="0">'FIX_CAL-KD_FIX'!$P$16</definedName>
    <definedName name="GCS" localSheetId="0">'FIX_CAL-KD_FIX'!$O$12</definedName>
    <definedName name="GTH" localSheetId="0">'FIX_CAL-KD_FIX'!$O$11</definedName>
    <definedName name="H" localSheetId="0">'FIX_CAL-KD_FIX'!$E$12</definedName>
    <definedName name="h.1" localSheetId="0">'FIX_CAL-KD_FIX'!$C$14</definedName>
    <definedName name="h.10" localSheetId="0">'FIX_CAL-KD_FIX'!$E$18</definedName>
    <definedName name="h.2" localSheetId="0">'FIX_CAL-KD_FIX'!$C$15</definedName>
    <definedName name="h.3" localSheetId="0">'FIX_CAL-KD_FIX'!$C$16</definedName>
    <definedName name="h.4" localSheetId="0">'FIX_CAL-KD_FIX'!$C$17</definedName>
    <definedName name="h.5" localSheetId="0">'FIX_CAL-KD_FIX'!$C$18</definedName>
    <definedName name="h.6" localSheetId="0">'FIX_CAL-KD_FIX'!$E$14</definedName>
    <definedName name="h.7" localSheetId="0">'FIX_CAL-KD_FIX'!$E$15</definedName>
    <definedName name="h.8" localSheetId="0">'FIX_CAL-KD_FIX'!$E$16</definedName>
    <definedName name="h.9" localSheetId="0">'FIX_CAL-KD_FIX'!$E$17</definedName>
    <definedName name="HS" localSheetId="0">'FIX_CAL-KD_FIX'!$H$12</definedName>
    <definedName name="HS.1" localSheetId="0">'FIX_CAL-KD_FIX'!$L$14</definedName>
    <definedName name="HS.2" localSheetId="0">'FIX_CAL-KD_FIX'!$L$15</definedName>
    <definedName name="HS.3" localSheetId="0">'FIX_CAL-KD_FIX'!$L$16</definedName>
    <definedName name="HS.4" localSheetId="0">'FIX_CAL-KD_FIX'!$L$17</definedName>
    <definedName name="HS.5" localSheetId="0">'FIX_CAL-KD_FIX'!$L$18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'FIX_CAL-KD_FIX'!$U$40</definedName>
    <definedName name="Q" localSheetId="0">'FIX_CAL-KD_FIX'!$I$11</definedName>
    <definedName name="R." localSheetId="0">'FIX_CAL-KD_FIX'!$C$62</definedName>
    <definedName name="st" hidden="1">[6]Gra_Ord_In_2000!$BA$12:$BA$1655</definedName>
    <definedName name="W" localSheetId="0">'FIX_CAL-KD_FIX'!$E$11</definedName>
    <definedName name="w.1" localSheetId="0">'FIX_CAL-KD_FIX'!$H$14</definedName>
    <definedName name="w.10" localSheetId="0">'FIX_CAL-KD_FIX'!$J$18</definedName>
    <definedName name="w.2" localSheetId="0">'FIX_CAL-KD_FIX'!$H$15</definedName>
    <definedName name="w.3" localSheetId="0">'FIX_CAL-KD_FIX'!$H$16</definedName>
    <definedName name="w.4" localSheetId="0">'FIX_CAL-KD_FIX'!$H$17</definedName>
    <definedName name="w.5" localSheetId="0">'FIX_CAL-KD_FIX'!$H$18</definedName>
    <definedName name="w.6" localSheetId="0">'FIX_CAL-KD_FIX'!$J$14</definedName>
    <definedName name="w.7" localSheetId="0">'FIX_CAL-KD_FIX'!$J$15</definedName>
    <definedName name="w.8" localSheetId="0">'FIX_CAL-KD_FIX'!$J$16</definedName>
    <definedName name="w.9" localSheetId="0">'FIX_CAL-KD_FIX'!$J$17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'FIX_CAL-KD_FIX'!$L$12</definedName>
    <definedName name="WS.1" localSheetId="0">'FIX_CAL-KD_FIX'!$N$14</definedName>
    <definedName name="WS.2" localSheetId="0">'FIX_CAL-KD_FIX'!$N$15</definedName>
    <definedName name="WS.3" localSheetId="0">'FIX_CAL-KD_FIX'!$N$16</definedName>
    <definedName name="WS.4" localSheetId="0">'FIX_CAL-KD_FIX'!$N$17</definedName>
    <definedName name="WS.5" localSheetId="0">'FIX_CAL-KD_FIX'!$N$18</definedName>
    <definedName name="Z_8BD11290_77B3_4D27_9040_BB9D2A7264B2_.wvu.PrintArea" localSheetId="0" hidden="1">'FIX_CAL-KD_FIX'!$1:$61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U31" i="1"/>
  <c r="BU30" i="1"/>
  <c r="BU29" i="1"/>
  <c r="BU27" i="1"/>
  <c r="BU26" i="1"/>
  <c r="BU23" i="1"/>
  <c r="BV23" i="1" s="1"/>
  <c r="BQ32" i="1"/>
  <c r="BF60" i="1"/>
  <c r="BD60" i="1"/>
  <c r="AX60" i="1"/>
  <c r="BE39" i="1"/>
  <c r="BF39" i="1" s="1"/>
  <c r="BE38" i="1"/>
  <c r="BE37" i="1"/>
  <c r="BE36" i="1"/>
  <c r="BF36" i="1" s="1"/>
  <c r="BE34" i="1"/>
  <c r="BE32" i="1"/>
  <c r="BE28" i="1"/>
  <c r="BE27" i="1"/>
  <c r="BA34" i="1"/>
  <c r="BF33" i="1"/>
  <c r="BA33" i="1"/>
  <c r="BA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X32" i="1"/>
  <c r="AF32" i="1" s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Z30" i="1"/>
  <c r="X30" i="1"/>
  <c r="AF30" i="1" s="1"/>
  <c r="V30" i="1"/>
  <c r="BF29" i="1"/>
  <c r="AV29" i="1"/>
  <c r="AU29" i="1"/>
  <c r="AP29" i="1"/>
  <c r="AL29" i="1"/>
  <c r="AE29" i="1"/>
  <c r="Z29" i="1"/>
  <c r="AF29" i="1" s="1"/>
  <c r="X29" i="1"/>
  <c r="V29" i="1"/>
  <c r="BF28" i="1"/>
  <c r="AV28" i="1"/>
  <c r="AU28" i="1"/>
  <c r="AP28" i="1"/>
  <c r="AL28" i="1"/>
  <c r="AE28" i="1"/>
  <c r="AF28" i="1" s="1"/>
  <c r="Z28" i="1"/>
  <c r="X28" i="1"/>
  <c r="V28" i="1"/>
  <c r="BV27" i="1"/>
  <c r="BF27" i="1"/>
  <c r="AU27" i="1"/>
  <c r="AP27" i="1"/>
  <c r="AL27" i="1"/>
  <c r="AE27" i="1"/>
  <c r="AF27" i="1" s="1"/>
  <c r="AB27" i="1"/>
  <c r="Z27" i="1"/>
  <c r="X27" i="1"/>
  <c r="V27" i="1"/>
  <c r="BV26" i="1"/>
  <c r="BF26" i="1"/>
  <c r="AU26" i="1"/>
  <c r="AP26" i="1"/>
  <c r="AL26" i="1"/>
  <c r="AE26" i="1"/>
  <c r="AB26" i="1"/>
  <c r="Z26" i="1"/>
  <c r="X26" i="1"/>
  <c r="AF26" i="1" s="1"/>
  <c r="V26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F23" i="1"/>
  <c r="AE23" i="1"/>
  <c r="Z23" i="1"/>
  <c r="X23" i="1"/>
  <c r="V23" i="1"/>
  <c r="BV22" i="1"/>
  <c r="BF22" i="1"/>
  <c r="AU22" i="1"/>
  <c r="AP22" i="1"/>
  <c r="AL22" i="1"/>
  <c r="AF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S1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BV30" i="1" s="1"/>
  <c r="L14" i="1"/>
  <c r="BV29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V2" i="1"/>
  <c r="BL2" i="1" s="1"/>
  <c r="CB2" i="1" s="1"/>
  <c r="AF2" i="1"/>
  <c r="AU4" i="1" l="1"/>
  <c r="AF48" i="1"/>
  <c r="CA4" i="1"/>
  <c r="BV31" i="1"/>
  <c r="BF38" i="1"/>
  <c r="BV25" i="1"/>
  <c r="X31" i="1"/>
  <c r="AF31" i="1" s="1"/>
  <c r="BV33" i="1"/>
  <c r="AN26" i="1"/>
  <c r="AV26" i="1" s="1"/>
  <c r="BJ14" i="1"/>
  <c r="P17" i="1"/>
  <c r="BZ14" i="1"/>
  <c r="AN22" i="1"/>
  <c r="AV22" i="1" s="1"/>
  <c r="AA10" i="1"/>
  <c r="BW10" i="1"/>
  <c r="AS22" i="1"/>
  <c r="AN23" i="1"/>
  <c r="AV23" i="1" s="1"/>
  <c r="AB14" i="1"/>
  <c r="AI16" i="1"/>
  <c r="AS23" i="1"/>
  <c r="BV28" i="1"/>
  <c r="BK4" i="1"/>
  <c r="BG9" i="1"/>
  <c r="AT14" i="1"/>
  <c r="AN24" i="1"/>
  <c r="AV24" i="1" s="1"/>
  <c r="AN27" i="1"/>
  <c r="AV27" i="1" s="1"/>
  <c r="AD14" i="1"/>
  <c r="AS24" i="1"/>
  <c r="AN25" i="1"/>
  <c r="AV25" i="1" s="1"/>
  <c r="AV48" i="1" l="1"/>
  <c r="AF50" i="1"/>
  <c r="AF49" i="1"/>
  <c r="CB17" i="1"/>
  <c r="AV17" i="1"/>
  <c r="AF17" i="1"/>
  <c r="BL17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46D717C3-CE1F-4C0E-A727-1C2902836B6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584CA73-E66F-443C-BE57-FF75FC6A3ED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<sst xmlns="http://schemas.openxmlformats.org/spreadsheetml/2006/main" count="562" uniqueCount="191">
  <si>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</si>
  <si>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</si>
  <si>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</si>
  <si>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</si>
  <si>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</si>
  <si>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</si>
  <si>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</si>
  <si>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</si>
  <si>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</si>
  <si>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</si>
  <si>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</si>
  <si>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</si>
  <si>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</si>
  <si>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</si>
  <si>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</si>
  <si>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</si>
  <si>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</si>
  <si>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</si>
  <si>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</si>
  <si>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</si>
  <si>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</si>
  <si>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U9E-51040</t>
  </si>
  <si>
    <t>Unit Code</t>
  </si>
  <si>
    <r>
      <t xml:space="preserve">H </t>
    </r>
    <r>
      <rPr>
        <sz val="10"/>
        <rFont val="Arial"/>
        <family val="2"/>
      </rPr>
      <t>item</t>
    </r>
  </si>
  <si>
    <t>U9E-50010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</si>
  <si>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</si>
  <si>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</si>
  <si>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</si>
  <si>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</si>
  <si>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</si>
  <si>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</si>
  <si>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</si>
  <si>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</si>
  <si>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</si>
  <si>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</si>
  <si>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</si>
  <si>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</si>
  <si>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</si>
  <si>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</si>
  <si>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</si>
  <si>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</si>
  <si>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</si>
  <si>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</si>
  <si>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</si>
  <si>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</si>
  <si>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</si>
  <si>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</si>
  <si>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</si>
  <si>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</si>
  <si>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</si>
  <si>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</si>
  <si>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</si>
  <si>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</si>
  <si>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</si>
  <si>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</si>
  <si>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</si>
  <si>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</si>
  <si>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</si>
  <si>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</si>
  <si>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</si>
  <si>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</si>
  <si>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</si>
  <si>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</si>
  <si>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</si>
  <si>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</si>
  <si>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</si>
  <si>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</si>
  <si>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</si>
  <si>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</si>
  <si>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</si>
  <si>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</si>
  <si>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</si>
  <si>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</si>
  <si>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</si>
  <si>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</si>
  <si>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</si>
  <si>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</si>
  <si>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</si>
  <si>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</si>
  <si>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</si>
  <si>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</si>
  <si>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</si>
  <si>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</si>
  <si>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Without Arm Stopper</t>
  </si>
  <si>
    <t>2K-33876Y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</si>
  <si>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</si>
  <si>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</si>
  <si>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</si>
  <si>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</si>
  <si>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</si>
  <si>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</si>
  <si>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</si>
  <si>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</si>
  <si>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</si>
  <si>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</si>
  <si>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</si>
  <si>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</si>
  <si>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</si>
  <si>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</si>
  <si>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</si>
  <si>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</si>
  <si>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</si>
  <si>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</si>
  <si>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</si>
  <si>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</si>
  <si>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</si>
  <si>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</si>
  <si>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</si>
  <si>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</si>
  <si>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</si>
  <si>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</si>
  <si>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/>
  </si>
  <si>
    <t>GLASS BEAD L</t>
  </si>
  <si>
    <t>9K-20849</t>
  </si>
  <si>
    <t>GLASS BEAD R</t>
  </si>
  <si>
    <t>9K-20850</t>
  </si>
  <si>
    <t>EM-4008D8-SA</t>
  </si>
  <si>
    <t>S</t>
  </si>
  <si>
    <t>9K-20851</t>
  </si>
  <si>
    <t>BM-4025G</t>
  </si>
  <si>
    <t>FOR JOINT FRAME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</si>
  <si>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</si>
  <si>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</si>
  <si>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</si>
  <si>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</si>
  <si>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</si>
  <si>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</si>
  <si>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</si>
  <si>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</si>
  <si>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</si>
  <si>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</si>
  <si>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</si>
  <si>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</si>
  <si>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</si>
  <si>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</si>
  <si>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</si>
  <si>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</si>
  <si>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</si>
  <si>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</si>
  <si>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</si>
  <si>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</si>
  <si>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</si>
  <si>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</si>
  <si>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</si>
  <si>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</si>
  <si>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</si>
  <si>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</si>
  <si>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</si>
  <si>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</si>
  <si>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</si>
  <si>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</si>
  <si>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</si>
  <si>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</si>
  <si>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</si>
  <si>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</si>
  <si>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</si>
  <si>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</si>
  <si>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</si>
  <si>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</si>
  <si>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</si>
  <si>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</si>
  <si>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</si>
  <si>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</si>
  <si>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</si>
  <si>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</si>
  <si>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FRICTION STAY</t>
  </si>
  <si>
    <t>SEALER PAD</t>
  </si>
  <si>
    <t>LABEL</t>
  </si>
  <si>
    <t>SCREW</t>
  </si>
  <si>
    <t>SHIM RECEIVER</t>
  </si>
  <si>
    <t>HOLE CAP</t>
  </si>
  <si>
    <t>SPACER</t>
  </si>
  <si>
    <t>GASKET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</si>
  <si>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</si>
  <si>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</si>
  <si>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</si>
  <si>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</si>
  <si>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</si>
  <si>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</si>
  <si>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</si>
  <si>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</si>
  <si>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</si>
  <si>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</si>
  <si>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FOR FRICTION STAY</t>
  </si>
  <si>
    <t>FOR PULLING BLOCK</t>
  </si>
  <si>
    <t>FOR JAMB (R), FOR JAMB (L), FOR HEAD</t>
  </si>
  <si>
    <t>FOR INSIDE</t>
  </si>
  <si>
    <t>FOR OUTSIDE</t>
  </si>
  <si>
    <t>CAMLATCH HANDLE</t>
  </si>
  <si>
    <t>WEATHER STRIP</t>
  </si>
  <si>
    <t>EF-4008D7-SA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</si>
</sst>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3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" fillId="5" borderId="52" xfId="1" applyFill="1" applyBorder="1" applyAlignment="1" applyProtection="1">
      <alignment horizontal="left"/>
      <protection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E96D04A0-06A4-4569-AE1D-DA098DBA8071}"/>
    <cellStyle name="Normal" xfId="0" builtinId="0"/>
    <cellStyle name="Normal 10" xfId="2" xr:uid="{9DED4B07-61F1-4B79-8F68-D5C4E298D444}"/>
    <cellStyle name="Normal 2" xfId="1" xr:uid="{39048B58-3243-4698-8D1B-C491B77014D7}"/>
    <cellStyle name="Normal 5" xfId="4" xr:uid="{7B51B8F5-2E0D-4E89-92FD-6594291DB2A2}"/>
    <cellStyle name="Normal_COBA 2" xfId="5" xr:uid="{F02F38C8-9C5C-42AA-A764-76B8245AC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A9FE27E-6A0D-4178-9021-70CA10B57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9F7152E-D238-4867-ABB0-A6E8034C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2</xdr:row>
      <xdr:rowOff>1681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E21C5D6-8826-46CC-8CA5-53F043481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2</xdr:row>
      <xdr:rowOff>1681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68BFF53-1341-49FC-9037-FC2323EC0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5FD0C3FE-A275-467E-B345-AC0EA2537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5C71D24-C4DE-4160-BF54-3FAC83E4D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913F9CD-E32C-4A0F-8C25-D92516C65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56030</xdr:colOff>
      <xdr:row>21</xdr:row>
      <xdr:rowOff>33618</xdr:rowOff>
    </xdr:from>
    <xdr:to>
      <xdr:col>14</xdr:col>
      <xdr:colOff>72131</xdr:colOff>
      <xdr:row>37</xdr:row>
      <xdr:rowOff>131502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0002930-3010-4D1F-9A5E-52CC770F08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 r="7000"/>
        <a:stretch/>
      </xdr:blipFill>
      <xdr:spPr bwMode="auto">
        <a:xfrm>
          <a:off x="2532530" y="3950298"/>
          <a:ext cx="3986121" cy="3138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9K-114141</v>
          </cell>
          <cell r="B3221" t="str">
            <v>9K-11414</v>
          </cell>
          <cell r="C3221" t="str">
            <v>YS</v>
          </cell>
          <cell r="D3221" t="str">
            <v>SPACER</v>
          </cell>
        </row>
        <row r="3222">
          <cell r="A3222" t="str">
            <v>9K-114142</v>
          </cell>
          <cell r="B3222" t="str">
            <v>9K-11414</v>
          </cell>
          <cell r="C3222" t="str">
            <v>YS</v>
          </cell>
          <cell r="D3222" t="str">
            <v>SPACER</v>
          </cell>
        </row>
        <row r="3223">
          <cell r="A3223" t="str">
            <v>9K-301811</v>
          </cell>
          <cell r="B3223" t="str">
            <v>9K-30181</v>
          </cell>
          <cell r="C3223" t="str">
            <v>DG</v>
          </cell>
          <cell r="D3223" t="str">
            <v>DOOR CAP</v>
          </cell>
        </row>
        <row r="3224">
          <cell r="A3224" t="str">
            <v>9K-301812</v>
          </cell>
          <cell r="B3224" t="str">
            <v>9K-30181</v>
          </cell>
          <cell r="C3224" t="str">
            <v>DG</v>
          </cell>
          <cell r="D3224" t="str">
            <v>DOOR CAP</v>
          </cell>
        </row>
        <row r="3225">
          <cell r="A3225" t="str">
            <v>9K-208881</v>
          </cell>
          <cell r="B3225" t="str">
            <v>9K-20888</v>
          </cell>
          <cell r="C3225" t="str">
            <v>YK</v>
          </cell>
          <cell r="D3225" t="str">
            <v>AT-MATERIAL</v>
          </cell>
        </row>
        <row r="3226">
          <cell r="A3226" t="str">
            <v>9K-208882</v>
          </cell>
          <cell r="B3226" t="str">
            <v>9K-20888</v>
          </cell>
          <cell r="C3226" t="str">
            <v>YK</v>
          </cell>
          <cell r="D3226" t="str">
            <v>AT-MATERIAL</v>
          </cell>
        </row>
        <row r="3227">
          <cell r="A3227" t="str">
            <v>9K-114111</v>
          </cell>
          <cell r="B3227" t="str">
            <v>9K-11411</v>
          </cell>
          <cell r="C3227" t="str">
            <v>YS</v>
          </cell>
          <cell r="D3227" t="str">
            <v>REINFORCEMENT</v>
          </cell>
        </row>
        <row r="3228">
          <cell r="A3228" t="str">
            <v>9K-114112</v>
          </cell>
          <cell r="B3228" t="str">
            <v>9K-11411</v>
          </cell>
          <cell r="C3228" t="str">
            <v>YS</v>
          </cell>
          <cell r="D3228" t="str">
            <v>REINFORCEMENT</v>
          </cell>
        </row>
        <row r="3229">
          <cell r="A3229" t="str">
            <v>9K-114161</v>
          </cell>
          <cell r="B3229" t="str">
            <v>9K-11416</v>
          </cell>
          <cell r="C3229" t="str">
            <v>YS</v>
          </cell>
          <cell r="D3229" t="str">
            <v>ARM STOPPER</v>
          </cell>
        </row>
        <row r="3230">
          <cell r="A3230" t="str">
            <v>9K-114162</v>
          </cell>
          <cell r="B3230" t="str">
            <v>9K-11416</v>
          </cell>
          <cell r="C3230" t="str">
            <v>YS</v>
          </cell>
          <cell r="D3230" t="str">
            <v>ARM STOPPER</v>
          </cell>
        </row>
        <row r="3231">
          <cell r="A3231" t="str">
            <v>EM-5012D10-SA1</v>
          </cell>
          <cell r="B3231" t="str">
            <v>EM-5012D10-SA</v>
          </cell>
          <cell r="C3231" t="str">
            <v>YS</v>
          </cell>
          <cell r="D3231" t="str">
            <v>SCREW</v>
          </cell>
        </row>
        <row r="3232">
          <cell r="A3232" t="str">
            <v>EM-5012D10-SA2</v>
          </cell>
          <cell r="B3232" t="str">
            <v>EM-5012D10-SA</v>
          </cell>
          <cell r="C3232" t="str">
            <v>YS</v>
          </cell>
          <cell r="D3232" t="str">
            <v>SCREW</v>
          </cell>
        </row>
        <row r="3233">
          <cell r="B3233"/>
          <cell r="C3233"/>
          <cell r="D3233"/>
        </row>
        <row r="3234">
          <cell r="B3234"/>
          <cell r="C3234"/>
          <cell r="D3234"/>
        </row>
        <row r="3235">
          <cell r="B3235"/>
          <cell r="C3235"/>
          <cell r="D3235"/>
        </row>
        <row r="3236">
          <cell r="B3236"/>
          <cell r="C3236"/>
          <cell r="D3236"/>
        </row>
        <row r="3237">
          <cell r="B3237"/>
          <cell r="C3237"/>
          <cell r="D3237"/>
        </row>
        <row r="3238">
          <cell r="B3238"/>
          <cell r="C3238"/>
          <cell r="D3238"/>
        </row>
        <row r="3239">
          <cell r="B3239"/>
          <cell r="C3239"/>
          <cell r="D3239"/>
        </row>
        <row r="3240">
          <cell r="B3240"/>
          <cell r="C3240"/>
          <cell r="D3240"/>
        </row>
        <row r="3241">
          <cell r="B3241"/>
          <cell r="C3241"/>
          <cell r="D3241"/>
        </row>
        <row r="3242">
          <cell r="B3242"/>
          <cell r="C3242"/>
          <cell r="D3242"/>
        </row>
        <row r="3243">
          <cell r="B3243"/>
          <cell r="C3243"/>
          <cell r="D3243"/>
        </row>
        <row r="3244">
          <cell r="B3244"/>
          <cell r="C3244"/>
          <cell r="D3244"/>
        </row>
        <row r="3245">
          <cell r="B3245"/>
          <cell r="C3245"/>
          <cell r="D3245"/>
        </row>
        <row r="3246">
          <cell r="B3246"/>
          <cell r="C3246"/>
          <cell r="D3246"/>
        </row>
        <row r="3247">
          <cell r="B3247"/>
          <cell r="C3247"/>
          <cell r="D3247"/>
        </row>
        <row r="3248">
          <cell r="B3248"/>
          <cell r="C3248"/>
          <cell r="D3248"/>
        </row>
        <row r="3249">
          <cell r="B3249"/>
          <cell r="C3249"/>
          <cell r="D3249"/>
        </row>
        <row r="3250">
          <cell r="B3250"/>
          <cell r="C3250"/>
          <cell r="D3250"/>
        </row>
        <row r="3251">
          <cell r="B3251"/>
          <cell r="C3251"/>
          <cell r="D3251"/>
        </row>
        <row r="3252">
          <cell r="B3252"/>
          <cell r="C3252"/>
          <cell r="D3252"/>
        </row>
        <row r="3253">
          <cell r="B3253"/>
          <cell r="C3253"/>
          <cell r="D3253"/>
        </row>
        <row r="3254">
          <cell r="B3254"/>
          <cell r="C3254"/>
          <cell r="D3254"/>
        </row>
        <row r="3255">
          <cell r="B3255"/>
          <cell r="C3255"/>
          <cell r="D3255"/>
        </row>
        <row r="3256">
          <cell r="B3256"/>
          <cell r="C3256"/>
          <cell r="D3256"/>
        </row>
        <row r="3257">
          <cell r="B3257"/>
          <cell r="C3257"/>
          <cell r="D3257"/>
        </row>
        <row r="3258">
          <cell r="B3258"/>
          <cell r="C3258"/>
          <cell r="D3258"/>
        </row>
        <row r="3259">
          <cell r="B3259"/>
          <cell r="C3259"/>
          <cell r="D3259"/>
        </row>
        <row r="3260">
          <cell r="B3260"/>
          <cell r="C3260"/>
          <cell r="D3260"/>
        </row>
        <row r="3261">
          <cell r="B3261"/>
          <cell r="C3261"/>
          <cell r="D3261"/>
        </row>
        <row r="3262">
          <cell r="B3262"/>
          <cell r="C3262"/>
          <cell r="D3262"/>
        </row>
        <row r="3263">
          <cell r="B3263"/>
          <cell r="C3263"/>
          <cell r="D3263"/>
        </row>
        <row r="3264">
          <cell r="B3264"/>
          <cell r="C3264"/>
          <cell r="D3264"/>
        </row>
        <row r="3265">
          <cell r="B3265"/>
          <cell r="C3265"/>
          <cell r="D3265"/>
        </row>
        <row r="3266">
          <cell r="B3266"/>
          <cell r="C3266"/>
          <cell r="D3266"/>
        </row>
        <row r="3267">
          <cell r="B3267"/>
          <cell r="C3267"/>
          <cell r="D3267"/>
        </row>
        <row r="3268">
          <cell r="B3268"/>
          <cell r="C3268"/>
          <cell r="D3268"/>
        </row>
        <row r="3269">
          <cell r="B3269"/>
          <cell r="C3269"/>
          <cell r="D3269"/>
        </row>
        <row r="3270">
          <cell r="B3270"/>
          <cell r="C3270"/>
          <cell r="D3270"/>
        </row>
        <row r="3271">
          <cell r="B3271"/>
          <cell r="C3271"/>
          <cell r="D3271"/>
        </row>
        <row r="3272">
          <cell r="B3272"/>
          <cell r="C3272"/>
          <cell r="D3272"/>
        </row>
        <row r="3273">
          <cell r="B3273"/>
          <cell r="C3273"/>
          <cell r="D3273"/>
        </row>
        <row r="3274">
          <cell r="B3274"/>
          <cell r="C3274"/>
          <cell r="D3274"/>
        </row>
        <row r="3275">
          <cell r="B3275"/>
          <cell r="C3275"/>
          <cell r="D3275"/>
        </row>
        <row r="3276">
          <cell r="B3276"/>
          <cell r="C3276"/>
          <cell r="D3276"/>
        </row>
        <row r="3277">
          <cell r="B3277"/>
          <cell r="C3277"/>
          <cell r="D3277"/>
        </row>
        <row r="3278">
          <cell r="B3278"/>
          <cell r="C3278"/>
          <cell r="D3278"/>
        </row>
        <row r="3279">
          <cell r="B3279"/>
          <cell r="C3279"/>
          <cell r="D3279"/>
        </row>
        <row r="3280">
          <cell r="B3280"/>
          <cell r="C3280"/>
          <cell r="D3280"/>
        </row>
        <row r="3281">
          <cell r="B3281"/>
          <cell r="C3281"/>
          <cell r="D3281"/>
        </row>
        <row r="3282">
          <cell r="B3282"/>
          <cell r="C3282"/>
          <cell r="D3282"/>
        </row>
        <row r="3283">
          <cell r="B3283"/>
          <cell r="C3283"/>
          <cell r="D3283"/>
        </row>
        <row r="3284">
          <cell r="B3284"/>
          <cell r="C3284"/>
          <cell r="D3284"/>
        </row>
        <row r="3285">
          <cell r="B3285"/>
          <cell r="C3285"/>
          <cell r="D3285"/>
        </row>
        <row r="3286">
          <cell r="B3286"/>
          <cell r="C3286"/>
          <cell r="D3286"/>
        </row>
        <row r="3287">
          <cell r="B3287"/>
          <cell r="C3287"/>
          <cell r="D3287"/>
        </row>
        <row r="3288">
          <cell r="B3288"/>
          <cell r="C3288"/>
          <cell r="D3288"/>
        </row>
        <row r="3289">
          <cell r="B3289"/>
          <cell r="C3289"/>
          <cell r="D3289"/>
        </row>
        <row r="3290">
          <cell r="B3290"/>
          <cell r="C3290"/>
          <cell r="D3290"/>
        </row>
        <row r="3291">
          <cell r="B3291"/>
          <cell r="C3291"/>
          <cell r="D3291"/>
        </row>
        <row r="3292">
          <cell r="B3292"/>
          <cell r="C3292"/>
          <cell r="D3292"/>
        </row>
        <row r="3293">
          <cell r="B3293"/>
          <cell r="C3293"/>
          <cell r="D3293"/>
        </row>
        <row r="3294">
          <cell r="B3294"/>
          <cell r="C3294"/>
          <cell r="D3294"/>
        </row>
        <row r="3295">
          <cell r="B3295"/>
          <cell r="C3295"/>
          <cell r="D3295"/>
        </row>
        <row r="3296">
          <cell r="B3296"/>
          <cell r="C3296"/>
          <cell r="D3296"/>
        </row>
        <row r="3297">
          <cell r="B3297"/>
          <cell r="C3297"/>
          <cell r="D3297"/>
        </row>
        <row r="3298">
          <cell r="B3298"/>
          <cell r="C3298"/>
          <cell r="D3298"/>
        </row>
        <row r="3299">
          <cell r="B3299"/>
          <cell r="C3299"/>
          <cell r="D3299"/>
        </row>
        <row r="3300">
          <cell r="B3300"/>
          <cell r="C3300"/>
          <cell r="D3300"/>
        </row>
        <row r="3301">
          <cell r="B3301"/>
          <cell r="C3301"/>
          <cell r="D3301"/>
        </row>
        <row r="3302">
          <cell r="B3302"/>
          <cell r="C3302"/>
          <cell r="D3302"/>
        </row>
        <row r="3303">
          <cell r="B3303"/>
          <cell r="C3303"/>
          <cell r="D3303"/>
        </row>
        <row r="3304">
          <cell r="B3304"/>
          <cell r="C3304"/>
          <cell r="D3304"/>
        </row>
        <row r="3305">
          <cell r="B3305"/>
          <cell r="C3305"/>
          <cell r="D3305"/>
        </row>
        <row r="3306">
          <cell r="B3306"/>
          <cell r="C3306"/>
          <cell r="D3306"/>
        </row>
        <row r="3307">
          <cell r="B3307"/>
          <cell r="C3307"/>
          <cell r="D3307"/>
        </row>
        <row r="3308">
          <cell r="B3308"/>
          <cell r="C3308"/>
          <cell r="D3308"/>
        </row>
        <row r="3309">
          <cell r="B3309"/>
          <cell r="C3309"/>
          <cell r="D3309"/>
        </row>
        <row r="3310">
          <cell r="B3310"/>
          <cell r="C3310"/>
          <cell r="D3310"/>
        </row>
        <row r="3311">
          <cell r="B3311"/>
          <cell r="C3311"/>
          <cell r="D3311"/>
        </row>
        <row r="3312">
          <cell r="B3312"/>
          <cell r="C3312"/>
          <cell r="D3312"/>
        </row>
        <row r="3313">
          <cell r="B3313"/>
          <cell r="C3313"/>
          <cell r="D3313"/>
        </row>
        <row r="3314">
          <cell r="B3314"/>
          <cell r="C3314"/>
          <cell r="D3314"/>
        </row>
        <row r="3315">
          <cell r="B3315"/>
          <cell r="C3315"/>
          <cell r="D3315"/>
        </row>
        <row r="3316">
          <cell r="B3316"/>
          <cell r="C3316"/>
          <cell r="D3316"/>
        </row>
        <row r="3317">
          <cell r="B3317"/>
          <cell r="C3317"/>
          <cell r="D3317"/>
        </row>
        <row r="3318">
          <cell r="B3318"/>
          <cell r="C3318"/>
          <cell r="D3318"/>
        </row>
        <row r="3319">
          <cell r="B3319"/>
          <cell r="C3319"/>
          <cell r="D3319"/>
        </row>
        <row r="3320">
          <cell r="B3320"/>
          <cell r="C3320"/>
          <cell r="D3320"/>
        </row>
        <row r="3321">
          <cell r="B3321"/>
          <cell r="C3321"/>
          <cell r="D3321"/>
        </row>
        <row r="3322">
          <cell r="B3322"/>
          <cell r="C3322"/>
          <cell r="D3322"/>
        </row>
        <row r="3323">
          <cell r="B3323"/>
          <cell r="C3323"/>
          <cell r="D3323"/>
        </row>
        <row r="3324">
          <cell r="B3324"/>
          <cell r="C3324"/>
          <cell r="D3324"/>
        </row>
        <row r="3325">
          <cell r="B3325"/>
          <cell r="C3325"/>
          <cell r="D3325"/>
        </row>
        <row r="3326">
          <cell r="B3326"/>
          <cell r="C3326"/>
          <cell r="D3326"/>
        </row>
        <row r="3327">
          <cell r="B3327"/>
          <cell r="C3327"/>
          <cell r="D3327"/>
        </row>
        <row r="3328">
          <cell r="B3328"/>
          <cell r="C3328"/>
          <cell r="D3328"/>
        </row>
        <row r="3329">
          <cell r="B3329"/>
          <cell r="C3329"/>
          <cell r="D3329"/>
        </row>
        <row r="3330">
          <cell r="B3330"/>
          <cell r="C3330"/>
          <cell r="D3330"/>
        </row>
        <row r="3331">
          <cell r="B3331"/>
          <cell r="C3331"/>
          <cell r="D3331"/>
        </row>
        <row r="3332">
          <cell r="B3332"/>
          <cell r="C3332"/>
          <cell r="D3332"/>
        </row>
        <row r="3333">
          <cell r="B3333"/>
          <cell r="C3333"/>
          <cell r="D3333"/>
        </row>
        <row r="3334">
          <cell r="B3334"/>
          <cell r="C3334"/>
          <cell r="D3334"/>
        </row>
        <row r="3335">
          <cell r="B3335"/>
          <cell r="C3335"/>
          <cell r="D3335"/>
        </row>
        <row r="3336">
          <cell r="B3336"/>
          <cell r="C3336"/>
          <cell r="D3336"/>
        </row>
        <row r="3337">
          <cell r="B3337"/>
          <cell r="C3337"/>
          <cell r="D3337"/>
        </row>
        <row r="3338">
          <cell r="B3338"/>
          <cell r="C3338"/>
          <cell r="D3338"/>
        </row>
        <row r="3339">
          <cell r="B3339"/>
          <cell r="C3339"/>
          <cell r="D3339"/>
        </row>
        <row r="3340">
          <cell r="B3340"/>
          <cell r="C3340"/>
          <cell r="D3340"/>
        </row>
        <row r="3341">
          <cell r="B3341"/>
          <cell r="C3341"/>
          <cell r="D3341"/>
        </row>
        <row r="3342">
          <cell r="B3342"/>
          <cell r="C3342"/>
          <cell r="D3342"/>
        </row>
        <row r="3343">
          <cell r="B3343"/>
          <cell r="C3343"/>
          <cell r="D3343"/>
        </row>
        <row r="3344">
          <cell r="B3344"/>
          <cell r="C3344"/>
          <cell r="D3344"/>
        </row>
        <row r="3345">
          <cell r="B3345"/>
          <cell r="C3345"/>
          <cell r="D3345"/>
        </row>
        <row r="3346">
          <cell r="B3346"/>
          <cell r="C3346"/>
          <cell r="D3346"/>
        </row>
        <row r="3347">
          <cell r="B3347"/>
          <cell r="C3347"/>
          <cell r="D3347"/>
        </row>
        <row r="3348">
          <cell r="B3348"/>
          <cell r="C3348"/>
          <cell r="D3348"/>
        </row>
        <row r="3349">
          <cell r="B3349"/>
          <cell r="C3349"/>
          <cell r="D3349"/>
        </row>
        <row r="3350">
          <cell r="B3350"/>
          <cell r="C3350"/>
          <cell r="D3350"/>
        </row>
        <row r="3351">
          <cell r="B3351"/>
          <cell r="C3351"/>
          <cell r="D3351"/>
        </row>
        <row r="3352">
          <cell r="B3352"/>
          <cell r="C3352"/>
          <cell r="D3352"/>
        </row>
        <row r="3353">
          <cell r="B3353"/>
          <cell r="C3353"/>
          <cell r="D3353"/>
        </row>
        <row r="3354">
          <cell r="B3354"/>
          <cell r="C3354"/>
          <cell r="D3354"/>
        </row>
        <row r="3355">
          <cell r="B3355"/>
          <cell r="C3355"/>
          <cell r="D3355"/>
        </row>
        <row r="3356">
          <cell r="B3356"/>
          <cell r="C3356"/>
          <cell r="D3356"/>
        </row>
        <row r="3357">
          <cell r="B3357"/>
          <cell r="C3357"/>
          <cell r="D3357"/>
        </row>
        <row r="3358">
          <cell r="B3358"/>
          <cell r="C3358"/>
          <cell r="D3358"/>
        </row>
        <row r="3359">
          <cell r="B3359"/>
          <cell r="C3359"/>
          <cell r="D3359"/>
        </row>
        <row r="3360">
          <cell r="B3360"/>
          <cell r="C3360"/>
          <cell r="D3360"/>
        </row>
        <row r="3361">
          <cell r="B3361"/>
          <cell r="C3361"/>
          <cell r="D3361"/>
        </row>
        <row r="3362">
          <cell r="B3362"/>
          <cell r="C3362"/>
          <cell r="D3362"/>
        </row>
        <row r="3363">
          <cell r="B3363"/>
          <cell r="C3363"/>
          <cell r="D3363"/>
        </row>
        <row r="3364">
          <cell r="B3364"/>
          <cell r="C3364"/>
          <cell r="D3364"/>
        </row>
        <row r="3365">
          <cell r="B3365"/>
          <cell r="C3365"/>
          <cell r="D3365"/>
        </row>
        <row r="3366">
          <cell r="B3366"/>
          <cell r="C3366"/>
          <cell r="D3366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5262-CB04-44BA-B66D-241BFDD5A121}">
  <sheetPr>
    <tabColor indexed="14"/>
  </sheetPr>
  <dimension ref="B1:DP65"/>
  <sheetViews>
    <sheetView showGridLines="0" tabSelected="1" zoomScale="74" zoomScaleNormal="85" zoomScaleSheetLayoutView="70" workbookViewId="0">
      <selection activeCell="S33" sqref="S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9.332031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45524.404900347225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45524.404900347225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45524.404900347225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45524.404900347225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45524.404900347225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52F/CL/F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52F/CL/F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52F/CL/F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52F/CL/F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40">
        <f>W</f>
        <v>1000</v>
      </c>
      <c r="L9" s="341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52F/CL/F</v>
      </c>
      <c r="V9" s="37"/>
      <c r="W9" s="56"/>
      <c r="X9" s="63"/>
      <c r="Y9" s="63"/>
      <c r="Z9" s="64" t="s">
        <v>20</v>
      </c>
      <c r="AA9" s="340">
        <f>$K$9</f>
        <v>1000</v>
      </c>
      <c r="AB9" s="341"/>
      <c r="AC9" s="66"/>
      <c r="AD9" s="62"/>
      <c r="AE9" s="60" t="str">
        <f>IF($O$9&gt;0,$O$9,"")</f>
        <v>U9E-51040</v>
      </c>
      <c r="AF9" s="61"/>
      <c r="AG9" s="3"/>
      <c r="AH9" s="54" t="s">
        <v>19</v>
      </c>
      <c r="AI9" s="37"/>
      <c r="AJ9" s="38"/>
      <c r="AK9" s="55" t="str">
        <f>IF($E$9&gt;0,$E$9,"")</f>
        <v>52F/CL/F</v>
      </c>
      <c r="AL9" s="37"/>
      <c r="AM9" s="56"/>
      <c r="AN9" s="63"/>
      <c r="AO9" s="63"/>
      <c r="AP9" s="64" t="s">
        <v>20</v>
      </c>
      <c r="AQ9" s="340">
        <f>$K$9</f>
        <v>1000</v>
      </c>
      <c r="AR9" s="341"/>
      <c r="AS9" s="66"/>
      <c r="AT9" s="62"/>
      <c r="AU9" s="60" t="str">
        <f>IF($O$9&gt;0,$O$9,"")</f>
        <v>U9E-51040</v>
      </c>
      <c r="AV9" s="61"/>
      <c r="AW9" s="3"/>
      <c r="AX9" s="54" t="s">
        <v>19</v>
      </c>
      <c r="AY9" s="37"/>
      <c r="AZ9" s="38"/>
      <c r="BA9" s="55" t="str">
        <f>IF(E9&gt;0,E9,"")</f>
        <v>52F/CL/F</v>
      </c>
      <c r="BB9" s="37"/>
      <c r="BC9" s="56"/>
      <c r="BD9" s="63"/>
      <c r="BE9" s="63"/>
      <c r="BF9" s="64" t="s">
        <v>20</v>
      </c>
      <c r="BG9" s="340">
        <f>$K$9</f>
        <v>1000</v>
      </c>
      <c r="BH9" s="341"/>
      <c r="BI9" s="66"/>
      <c r="BJ9" s="62"/>
      <c r="BK9" s="60" t="str">
        <f>IF($O$9&gt;0,$O$9,"")</f>
        <v>U9E-51040</v>
      </c>
      <c r="BL9" s="61"/>
      <c r="BM9" s="3"/>
      <c r="BN9" s="54" t="s">
        <v>19</v>
      </c>
      <c r="BO9" s="37"/>
      <c r="BP9" s="38"/>
      <c r="BQ9" s="55" t="str">
        <f>IF(U9&gt;0,U9,"")</f>
        <v>52F/CL/F</v>
      </c>
      <c r="BR9" s="37"/>
      <c r="BS9" s="56"/>
      <c r="BT9" s="63"/>
      <c r="BU9" s="63"/>
      <c r="BV9" s="64" t="s">
        <v>20</v>
      </c>
      <c r="BW9" s="340">
        <f>$K$9</f>
        <v>1000</v>
      </c>
      <c r="BX9" s="341"/>
      <c r="BY9" s="66"/>
      <c r="BZ9" s="62"/>
      <c r="CA9" s="60" t="str">
        <f>IF($O$9&gt;0,$O$9,"")</f>
        <v>U9E-51040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40">
        <f>H</f>
        <v>2000</v>
      </c>
      <c r="L10" s="342"/>
      <c r="M10" s="68">
        <f>IF(K11="",1,VLOOKUP(K11,'[4]PART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40">
        <f>$K$10</f>
        <v>2000</v>
      </c>
      <c r="AB10" s="341"/>
      <c r="AC10" s="66"/>
      <c r="AD10" s="62"/>
      <c r="AE10" s="60" t="str">
        <f>IF($O$10&gt;0,$O$10,"")</f>
        <v>U9E-50010</v>
      </c>
      <c r="AF10" s="61"/>
      <c r="AG10" s="3"/>
      <c r="AH10" s="54" t="s">
        <v>22</v>
      </c>
      <c r="AI10" s="37"/>
      <c r="AJ10" s="38"/>
      <c r="AK10" s="55" t="s">
        <v>25</v>
      </c>
      <c r="AL10" s="37"/>
      <c r="AM10" s="56"/>
      <c r="AN10" s="63"/>
      <c r="AO10" s="63"/>
      <c r="AP10" s="67" t="s">
        <v>23</v>
      </c>
      <c r="AQ10" s="340">
        <f>$K$10</f>
        <v>2000</v>
      </c>
      <c r="AR10" s="341"/>
      <c r="AS10" s="66"/>
      <c r="AT10" s="62"/>
      <c r="AU10" s="60" t="str">
        <f>IF($O$10&gt;0,$O$10,"")</f>
        <v>U9E-50010</v>
      </c>
      <c r="AV10" s="61"/>
      <c r="AW10" s="3"/>
      <c r="AX10" s="54" t="s">
        <v>22</v>
      </c>
      <c r="AY10" s="37"/>
      <c r="AZ10" s="38"/>
      <c r="BA10" s="55" t="str">
        <f>IF($U$10&gt;0,$U$10,"")</f>
        <v>52F/CL/F</v>
      </c>
      <c r="BB10" s="37"/>
      <c r="BC10" s="56"/>
      <c r="BD10" s="63"/>
      <c r="BE10" s="63"/>
      <c r="BF10" s="67" t="s">
        <v>23</v>
      </c>
      <c r="BG10" s="340">
        <f>$K$10</f>
        <v>2000</v>
      </c>
      <c r="BH10" s="341"/>
      <c r="BI10" s="66"/>
      <c r="BJ10" s="62"/>
      <c r="BK10" s="60" t="str">
        <f>IF($O$10&gt;0,$O$10,"")</f>
        <v>U9E-50010</v>
      </c>
      <c r="BL10" s="61"/>
      <c r="BM10" s="3"/>
      <c r="BN10" s="54" t="s">
        <v>22</v>
      </c>
      <c r="BO10" s="37"/>
      <c r="BP10" s="38"/>
      <c r="BQ10" s="55" t="str">
        <f>IF($AK$10&gt;0,$AK$10,"")</f>
        <v>52CL-A/SC</v>
      </c>
      <c r="BR10" s="37"/>
      <c r="BS10" s="56"/>
      <c r="BT10" s="63"/>
      <c r="BU10" s="63"/>
      <c r="BV10" s="67" t="s">
        <v>23</v>
      </c>
      <c r="BW10" s="340">
        <f>$K$10</f>
        <v>2000</v>
      </c>
      <c r="BX10" s="341"/>
      <c r="BY10" s="66"/>
      <c r="BZ10" s="62"/>
      <c r="CA10" s="60" t="str">
        <f>IF($O$10&gt;0,$O$10,"")</f>
        <v>U9E-50010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8" t="s">
        <v>27</v>
      </c>
      <c r="I11" s="338">
        <v>1</v>
      </c>
      <c r="J11" s="338" t="s">
        <v>28</v>
      </c>
      <c r="K11" s="334" t="s">
        <v>29</v>
      </c>
      <c r="L11" s="335"/>
      <c r="M11" s="329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8" t="s">
        <v>27</v>
      </c>
      <c r="Y11" s="338">
        <f>IF($I$11&gt;0,$I$11,"")</f>
        <v>1</v>
      </c>
      <c r="Z11" s="338" t="s">
        <v>28</v>
      </c>
      <c r="AA11" s="334" t="str">
        <f>IF($K$11&gt;0,$K$11,"")</f>
        <v>TT01</v>
      </c>
      <c r="AB11" s="335"/>
      <c r="AC11" s="329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8" t="s">
        <v>27</v>
      </c>
      <c r="AO11" s="338">
        <f>IF($I$11&gt;0,$I$11,"")</f>
        <v>1</v>
      </c>
      <c r="AP11" s="338" t="s">
        <v>28</v>
      </c>
      <c r="AQ11" s="334" t="str">
        <f>IF($K$11&gt;0,$K$11,"")</f>
        <v>TT01</v>
      </c>
      <c r="AR11" s="335"/>
      <c r="AS11" s="329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8" t="s">
        <v>27</v>
      </c>
      <c r="BE11" s="338">
        <f>IF($I$11&gt;0,$I$11,"")</f>
        <v>1</v>
      </c>
      <c r="BF11" s="338" t="s">
        <v>28</v>
      </c>
      <c r="BG11" s="334" t="str">
        <f>IF($K$11&gt;0,$K$11,"")</f>
        <v>TT01</v>
      </c>
      <c r="BH11" s="335"/>
      <c r="BI11" s="329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8" t="s">
        <v>27</v>
      </c>
      <c r="BU11" s="338">
        <f>IF($I$11&gt;0,$I$11,"")</f>
        <v>1</v>
      </c>
      <c r="BV11" s="338" t="s">
        <v>28</v>
      </c>
      <c r="BW11" s="334" t="str">
        <f>IF($K$11&gt;0,$K$11,"")</f>
        <v>TT01</v>
      </c>
      <c r="BX11" s="335"/>
      <c r="BY11" s="329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2000</v>
      </c>
      <c r="F12" s="81"/>
      <c r="G12" s="82"/>
      <c r="H12" s="339"/>
      <c r="I12" s="339"/>
      <c r="J12" s="339"/>
      <c r="K12" s="336"/>
      <c r="L12" s="337"/>
      <c r="M12" s="330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2000</v>
      </c>
      <c r="V12" s="81"/>
      <c r="W12" s="82"/>
      <c r="X12" s="339"/>
      <c r="Y12" s="339"/>
      <c r="Z12" s="339"/>
      <c r="AA12" s="336"/>
      <c r="AB12" s="337"/>
      <c r="AC12" s="330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2000</v>
      </c>
      <c r="AL12" s="81"/>
      <c r="AM12" s="82"/>
      <c r="AN12" s="339"/>
      <c r="AO12" s="339"/>
      <c r="AP12" s="339"/>
      <c r="AQ12" s="336"/>
      <c r="AR12" s="337"/>
      <c r="AS12" s="330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2000</v>
      </c>
      <c r="BB12" s="81"/>
      <c r="BC12" s="82"/>
      <c r="BD12" s="339"/>
      <c r="BE12" s="339"/>
      <c r="BF12" s="339"/>
      <c r="BG12" s="336"/>
      <c r="BH12" s="337"/>
      <c r="BI12" s="330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2000</v>
      </c>
      <c r="BR12" s="81"/>
      <c r="BS12" s="82"/>
      <c r="BT12" s="339"/>
      <c r="BU12" s="339"/>
      <c r="BV12" s="339"/>
      <c r="BW12" s="336"/>
      <c r="BX12" s="337"/>
      <c r="BY12" s="330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300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h.2-10</f>
        <v>1290</v>
      </c>
      <c r="M14" s="96" t="s">
        <v>38</v>
      </c>
      <c r="N14" s="98">
        <f>W-52</f>
        <v>948</v>
      </c>
      <c r="O14" s="99"/>
      <c r="P14" s="100"/>
      <c r="R14" s="91" t="s">
        <v>33</v>
      </c>
      <c r="S14" s="101">
        <f>IF($C$14&gt;0,$C$14,"")</f>
        <v>300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1290</v>
      </c>
      <c r="AC14" s="96" t="s">
        <v>38</v>
      </c>
      <c r="AD14" s="103">
        <f>IF($N$14&gt;0,$N$14,"")</f>
        <v>948</v>
      </c>
      <c r="AE14" s="99"/>
      <c r="AF14" s="100"/>
      <c r="AH14" s="91" t="s">
        <v>33</v>
      </c>
      <c r="AI14" s="101">
        <f>IF($C$14&gt;0,$C$14,"")</f>
        <v>300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1290</v>
      </c>
      <c r="AS14" s="96" t="s">
        <v>38</v>
      </c>
      <c r="AT14" s="103">
        <f>IF($N$14&gt;0,$N$14,"")</f>
        <v>948</v>
      </c>
      <c r="AU14" s="99"/>
      <c r="AV14" s="100"/>
      <c r="AX14" s="91" t="s">
        <v>33</v>
      </c>
      <c r="AY14" s="101">
        <f>IF($C$14&gt;0,$C$14,"")</f>
        <v>300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1290</v>
      </c>
      <c r="BI14" s="96" t="s">
        <v>38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33</v>
      </c>
      <c r="BO14" s="101">
        <f>IF($C$14&gt;0,$C$14,"")</f>
        <v>300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1290</v>
      </c>
      <c r="BY14" s="96" t="s">
        <v>38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v>1300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1300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1300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1300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1300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>
        <f>H-h.1-h.2-80</f>
        <v>320</v>
      </c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/>
      <c r="P16" s="117"/>
      <c r="R16" s="104" t="s">
        <v>45</v>
      </c>
      <c r="S16" s="71">
        <f>IF($C$16&gt;0,$C$16,"")</f>
        <v>320</v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>
        <f>IF($C$16&gt;0,$C$16,"")</f>
        <v>320</v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>
        <f>IF($C$16&gt;0,$C$16,"")</f>
        <v>320</v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>
        <f>IF($C$16&gt;0,$C$16,"")</f>
        <v>320</v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>
        <f>(HS.1/2)+h.1+45</f>
        <v>990</v>
      </c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>
        <f>IF($P$17&gt;0,$P$17,"")</f>
        <v>990</v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>
        <f>IF($P$17&gt;0,$P$17,"")</f>
        <v>990</v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>
        <f>IF($P$17&gt;0,$P$17,"")</f>
        <v>990</v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>
        <f>IF($P$17&gt;0,$P$17,"")</f>
        <v>990</v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 t="str">
        <f>IF($P$18&gt;0,$P$18,"")</f>
        <v/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27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163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27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163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27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8" t="s">
        <v>73</v>
      </c>
      <c r="BB20" s="153"/>
      <c r="BC20" s="156" t="s">
        <v>164</v>
      </c>
      <c r="BD20" s="149" t="s">
        <v>28</v>
      </c>
      <c r="BE20" s="150" t="s">
        <v>69</v>
      </c>
      <c r="BF20" s="151" t="s">
        <v>27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8" t="s">
        <v>73</v>
      </c>
      <c r="BR20" s="153"/>
      <c r="BS20" s="156" t="s">
        <v>164</v>
      </c>
      <c r="BT20" s="149" t="s">
        <v>28</v>
      </c>
      <c r="BU20" s="150" t="s">
        <v>69</v>
      </c>
      <c r="BV20" s="151" t="s">
        <v>27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1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81</v>
      </c>
      <c r="AI22" s="200"/>
      <c r="AJ22" s="201"/>
      <c r="AK22" s="168" t="s">
        <v>82</v>
      </c>
      <c r="AL22" s="169" t="str">
        <f t="shared" ref="AL22:AL47" si="3">IF(AK22&gt;"","-","")</f>
        <v>-</v>
      </c>
      <c r="AM22" s="202">
        <v>5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 t="s">
        <v>83</v>
      </c>
      <c r="AS22" s="176" t="str">
        <f>IF(WS.1&lt;=448,"9K-11346",IF(WS.1&lt;=648,"9K-11347",IF(WS.1&lt;=948,"9K-11349","9K-11349")))</f>
        <v>9K-11349</v>
      </c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165</v>
      </c>
      <c r="AY22" s="200"/>
      <c r="AZ22" s="201"/>
      <c r="BA22" s="204" t="str">
        <f>IF(W&lt;=400,"MIN LIMIT",IF(W&lt;=500,"9K-11346",IF(W&lt;=700,"9K-11347",IF(W&lt;=1000,"9K-11349","9K-11349"))))</f>
        <v>9K-11349</v>
      </c>
      <c r="BB22" s="169"/>
      <c r="BC22" s="181"/>
      <c r="BD22" s="182" t="s">
        <v>180</v>
      </c>
      <c r="BE22" s="172">
        <v>2</v>
      </c>
      <c r="BF22" s="173">
        <f t="shared" ref="BF22:BF60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188</v>
      </c>
      <c r="BO22" s="200"/>
      <c r="BP22" s="201"/>
      <c r="BQ22" s="204" t="s">
        <v>84</v>
      </c>
      <c r="BR22" s="169"/>
      <c r="BS22" s="181"/>
      <c r="BT22" s="182" t="s">
        <v>182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85</v>
      </c>
      <c r="S23" s="200"/>
      <c r="T23" s="201"/>
      <c r="U23" s="168" t="s">
        <v>86</v>
      </c>
      <c r="V23" s="169" t="str">
        <f t="shared" si="0"/>
        <v>-</v>
      </c>
      <c r="W23" s="202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87</v>
      </c>
      <c r="AI23" s="200"/>
      <c r="AJ23" s="201"/>
      <c r="AK23" s="168" t="s">
        <v>82</v>
      </c>
      <c r="AL23" s="169" t="str">
        <f t="shared" si="3"/>
        <v>-</v>
      </c>
      <c r="AM23" s="202">
        <v>6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 t="s">
        <v>83</v>
      </c>
      <c r="AS23" s="176" t="str">
        <f>IF(WS.1&lt;=448,"9K-11346",IF(WS.1&lt;=648,"9K-11347",IF(WS.1&lt;=948,"9K-11349","9K-11349")))</f>
        <v>9K-11349</v>
      </c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166</v>
      </c>
      <c r="AY23" s="200"/>
      <c r="AZ23" s="201"/>
      <c r="BA23" s="168" t="s">
        <v>113</v>
      </c>
      <c r="BB23" s="169"/>
      <c r="BC23" s="181"/>
      <c r="BD23" s="182" t="s">
        <v>181</v>
      </c>
      <c r="BE23" s="172">
        <v>1</v>
      </c>
      <c r="BF23" s="173">
        <f t="shared" si="6"/>
        <v>1</v>
      </c>
      <c r="BG23" s="184"/>
      <c r="BH23" s="185"/>
      <c r="BI23" s="186"/>
      <c r="BJ23" s="187"/>
      <c r="BK23" s="205"/>
      <c r="BL23" s="189"/>
      <c r="BM23" s="4"/>
      <c r="BN23" s="199" t="s">
        <v>174</v>
      </c>
      <c r="BO23" s="200"/>
      <c r="BP23" s="201"/>
      <c r="BQ23" s="168" t="s">
        <v>179</v>
      </c>
      <c r="BR23" s="169"/>
      <c r="BS23" s="181"/>
      <c r="BT23" s="182" t="s">
        <v>181</v>
      </c>
      <c r="BU23" s="172">
        <f>IF(HS.1&gt;950,1,"")</f>
        <v>1</v>
      </c>
      <c r="BV23" s="173">
        <f t="shared" si="7"/>
        <v>1</v>
      </c>
      <c r="BW23" s="184"/>
      <c r="BX23" s="185"/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6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 t="s">
        <v>83</v>
      </c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92</v>
      </c>
      <c r="AI24" s="200"/>
      <c r="AJ24" s="201"/>
      <c r="AK24" s="168" t="s">
        <v>93</v>
      </c>
      <c r="AL24" s="169" t="str">
        <f t="shared" si="3"/>
        <v>-</v>
      </c>
      <c r="AM24" s="202">
        <v>4</v>
      </c>
      <c r="AN24" s="207">
        <f>HS.1</f>
        <v>1290</v>
      </c>
      <c r="AO24" s="172">
        <v>1</v>
      </c>
      <c r="AP24" s="173">
        <f t="shared" si="4"/>
        <v>1</v>
      </c>
      <c r="AQ24" s="203"/>
      <c r="AR24" s="175"/>
      <c r="AS24" s="176" t="str">
        <f>CONCATENATE("as = ",(HS.1/2))</f>
        <v>as = 645</v>
      </c>
      <c r="AT24" s="177"/>
      <c r="AU24" s="178">
        <f t="shared" ref="AU24:AU38" si="9">IF(AK24&gt;"",VLOOKUP(AK24,MATERIAL_WEIGHT,2,FALSE),"")</f>
        <v>0.55700000000000005</v>
      </c>
      <c r="AV24" s="179">
        <f t="shared" si="5"/>
        <v>0.71853000000000011</v>
      </c>
      <c r="AW24" s="4"/>
      <c r="AX24" s="199" t="s">
        <v>166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176</v>
      </c>
      <c r="BO24" s="200"/>
      <c r="BP24" s="201"/>
      <c r="BQ24" s="168" t="s">
        <v>89</v>
      </c>
      <c r="BR24" s="169"/>
      <c r="BS24" s="181"/>
      <c r="BT24" s="182" t="s">
        <v>181</v>
      </c>
      <c r="BU24" s="172">
        <v>2</v>
      </c>
      <c r="BV24" s="173">
        <f t="shared" si="7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90</v>
      </c>
      <c r="S25" s="200"/>
      <c r="T25" s="201"/>
      <c r="U25" s="168" t="s">
        <v>97</v>
      </c>
      <c r="V25" s="169" t="str">
        <f t="shared" si="0"/>
        <v>-</v>
      </c>
      <c r="W25" s="202">
        <v>6</v>
      </c>
      <c r="X25" s="207">
        <f>W-41</f>
        <v>959</v>
      </c>
      <c r="Y25" s="172">
        <v>1</v>
      </c>
      <c r="Z25" s="173">
        <f t="shared" si="1"/>
        <v>1</v>
      </c>
      <c r="AA25" s="209"/>
      <c r="AB25" s="175" t="s">
        <v>83</v>
      </c>
      <c r="AC25" s="176"/>
      <c r="AD25" s="177"/>
      <c r="AE25" s="178">
        <f t="shared" si="2"/>
        <v>0.89500000000000002</v>
      </c>
      <c r="AF25" s="179">
        <f t="shared" si="8"/>
        <v>0.8583050000000001</v>
      </c>
      <c r="AG25" s="4"/>
      <c r="AH25" s="199" t="s">
        <v>98</v>
      </c>
      <c r="AI25" s="200"/>
      <c r="AJ25" s="201"/>
      <c r="AK25" s="168" t="s">
        <v>93</v>
      </c>
      <c r="AL25" s="169" t="str">
        <f t="shared" si="3"/>
        <v>-</v>
      </c>
      <c r="AM25" s="202">
        <v>2</v>
      </c>
      <c r="AN25" s="207">
        <f>HS.1</f>
        <v>1290</v>
      </c>
      <c r="AO25" s="172">
        <v>1</v>
      </c>
      <c r="AP25" s="173">
        <f t="shared" si="4"/>
        <v>1</v>
      </c>
      <c r="AQ25" s="209"/>
      <c r="AR25" s="175"/>
      <c r="AS25" s="176"/>
      <c r="AT25" s="177"/>
      <c r="AU25" s="178">
        <f t="shared" si="9"/>
        <v>0.55700000000000005</v>
      </c>
      <c r="AV25" s="179">
        <f t="shared" si="5"/>
        <v>0.71853000000000011</v>
      </c>
      <c r="AW25" s="4"/>
      <c r="AX25" s="199" t="s">
        <v>166</v>
      </c>
      <c r="AY25" s="200"/>
      <c r="AZ25" s="201"/>
      <c r="BA25" s="168" t="s">
        <v>118</v>
      </c>
      <c r="BB25" s="169"/>
      <c r="BC25" s="181"/>
      <c r="BD25" s="182" t="s">
        <v>181</v>
      </c>
      <c r="BE25" s="172">
        <v>1</v>
      </c>
      <c r="BF25" s="173">
        <f t="shared" si="6"/>
        <v>1</v>
      </c>
      <c r="BG25" s="184"/>
      <c r="BH25" s="185"/>
      <c r="BI25" s="186"/>
      <c r="BJ25" s="187"/>
      <c r="BK25" s="188"/>
      <c r="BL25" s="189"/>
      <c r="BM25" s="4"/>
      <c r="BN25" s="199" t="s">
        <v>176</v>
      </c>
      <c r="BO25" s="200"/>
      <c r="BP25" s="201"/>
      <c r="BQ25" s="168" t="s">
        <v>96</v>
      </c>
      <c r="BR25" s="169"/>
      <c r="BS25" s="181"/>
      <c r="BT25" s="182" t="s">
        <v>181</v>
      </c>
      <c r="BU25" s="172">
        <v>2</v>
      </c>
      <c r="BV25" s="173">
        <f t="shared" si="7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101</v>
      </c>
      <c r="S26" s="200"/>
      <c r="T26" s="201"/>
      <c r="U26" s="168" t="s">
        <v>102</v>
      </c>
      <c r="V26" s="169" t="str">
        <f t="shared" si="0"/>
        <v>-</v>
      </c>
      <c r="W26" s="202">
        <v>19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tr">
        <f>CONCATENATE("a = ",(h.1+(h.2/2)+40))</f>
        <v>a = 990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103</v>
      </c>
      <c r="AI26" s="200"/>
      <c r="AJ26" s="201"/>
      <c r="AK26" s="168" t="s">
        <v>104</v>
      </c>
      <c r="AL26" s="169" t="str">
        <f t="shared" si="3"/>
        <v>-</v>
      </c>
      <c r="AM26" s="202">
        <v>0</v>
      </c>
      <c r="AN26" s="171">
        <f>WS.1-83</f>
        <v>865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0.16608000000000001</v>
      </c>
      <c r="AW26" s="4"/>
      <c r="AX26" s="199" t="s">
        <v>167</v>
      </c>
      <c r="AY26" s="200"/>
      <c r="AZ26" s="201"/>
      <c r="BA26" s="168" t="s">
        <v>177</v>
      </c>
      <c r="BB26" s="169"/>
      <c r="BC26" s="181"/>
      <c r="BD26" s="182" t="s">
        <v>180</v>
      </c>
      <c r="BE26" s="172">
        <v>1</v>
      </c>
      <c r="BF26" s="173">
        <f t="shared" si="6"/>
        <v>1</v>
      </c>
      <c r="BG26" s="184"/>
      <c r="BH26" s="185"/>
      <c r="BI26" s="186"/>
      <c r="BJ26" s="187"/>
      <c r="BK26" s="188"/>
      <c r="BL26" s="189" t="s">
        <v>7</v>
      </c>
      <c r="BM26" s="4"/>
      <c r="BN26" s="199" t="s">
        <v>172</v>
      </c>
      <c r="BO26" s="200"/>
      <c r="BP26" s="201"/>
      <c r="BQ26" s="168" t="s">
        <v>100</v>
      </c>
      <c r="BR26" s="169"/>
      <c r="BS26" s="181"/>
      <c r="BT26" s="182" t="s">
        <v>181</v>
      </c>
      <c r="BU26" s="172">
        <f>(((WS.1-66)*2)+((HS.1-84)*2))/1000</f>
        <v>4.1760000000000002</v>
      </c>
      <c r="BV26" s="173">
        <f t="shared" si="7"/>
        <v>4.1760000000000002</v>
      </c>
      <c r="BW26" s="184" t="s">
        <v>95</v>
      </c>
      <c r="BX26" s="185" t="s">
        <v>187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106</v>
      </c>
      <c r="S27" s="200"/>
      <c r="T27" s="201"/>
      <c r="U27" s="168" t="s">
        <v>102</v>
      </c>
      <c r="V27" s="169" t="str">
        <f t="shared" si="0"/>
        <v>-</v>
      </c>
      <c r="W27" s="202">
        <v>24</v>
      </c>
      <c r="X27" s="171">
        <f>H</f>
        <v>2000</v>
      </c>
      <c r="Y27" s="172">
        <v>1</v>
      </c>
      <c r="Z27" s="173">
        <f t="shared" si="1"/>
        <v>1</v>
      </c>
      <c r="AA27" s="209"/>
      <c r="AB27" s="175" t="str">
        <f>CONCATENATE("H1+H2/2+40 = ",(h.1+(h.2/2)+40))</f>
        <v>H1+H2/2+40 = 990</v>
      </c>
      <c r="AC27" s="176"/>
      <c r="AD27" s="211"/>
      <c r="AE27" s="178">
        <f t="shared" si="2"/>
        <v>0.57399999999999995</v>
      </c>
      <c r="AF27" s="179">
        <f t="shared" si="8"/>
        <v>1.1479999999999999</v>
      </c>
      <c r="AG27" s="4"/>
      <c r="AH27" s="199" t="s">
        <v>103</v>
      </c>
      <c r="AI27" s="200"/>
      <c r="AJ27" s="201"/>
      <c r="AK27" s="168" t="s">
        <v>104</v>
      </c>
      <c r="AL27" s="169" t="str">
        <f t="shared" si="3"/>
        <v>-</v>
      </c>
      <c r="AM27" s="202">
        <v>0</v>
      </c>
      <c r="AN27" s="171">
        <f>HS.1-84</f>
        <v>1206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0.23155199999999998</v>
      </c>
      <c r="AW27" s="4"/>
      <c r="AX27" s="199" t="s">
        <v>168</v>
      </c>
      <c r="AY27" s="200"/>
      <c r="AZ27" s="201"/>
      <c r="BA27" s="168" t="s">
        <v>116</v>
      </c>
      <c r="BB27" s="169"/>
      <c r="BC27" s="181"/>
      <c r="BD27" s="182" t="s">
        <v>180</v>
      </c>
      <c r="BE27" s="172">
        <f>IF(W&lt;=500,6,IF(W&lt;=700,10,IF(W&lt;=1000,12,12)))</f>
        <v>12</v>
      </c>
      <c r="BF27" s="173">
        <f t="shared" si="6"/>
        <v>12</v>
      </c>
      <c r="BG27" s="212"/>
      <c r="BH27" s="185" t="s">
        <v>183</v>
      </c>
      <c r="BI27" s="186"/>
      <c r="BJ27" s="187"/>
      <c r="BK27" s="188"/>
      <c r="BL27" s="189"/>
      <c r="BM27" s="4"/>
      <c r="BN27" s="199" t="s">
        <v>189</v>
      </c>
      <c r="BO27" s="200"/>
      <c r="BP27" s="201"/>
      <c r="BQ27" s="168" t="s">
        <v>105</v>
      </c>
      <c r="BR27" s="169"/>
      <c r="BS27" s="181"/>
      <c r="BT27" s="182" t="s">
        <v>181</v>
      </c>
      <c r="BU27" s="172">
        <f>(HS.1*2)/1000</f>
        <v>2.58</v>
      </c>
      <c r="BV27" s="173">
        <f t="shared" si="7"/>
        <v>2.58</v>
      </c>
      <c r="BW27" s="212" t="s">
        <v>95</v>
      </c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103</v>
      </c>
      <c r="S28" s="214"/>
      <c r="T28" s="215"/>
      <c r="U28" s="168" t="s">
        <v>109</v>
      </c>
      <c r="V28" s="169" t="str">
        <f t="shared" si="0"/>
        <v>-</v>
      </c>
      <c r="W28" s="202">
        <v>0</v>
      </c>
      <c r="X28" s="171">
        <f>W-76</f>
        <v>924</v>
      </c>
      <c r="Y28" s="172">
        <v>2</v>
      </c>
      <c r="Z28" s="173">
        <f t="shared" si="1"/>
        <v>2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0.25687199999999999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168</v>
      </c>
      <c r="AY28" s="200"/>
      <c r="AZ28" s="201"/>
      <c r="BA28" s="168" t="s">
        <v>178</v>
      </c>
      <c r="BB28" s="169"/>
      <c r="BC28" s="181"/>
      <c r="BD28" s="182" t="s">
        <v>180</v>
      </c>
      <c r="BE28" s="172">
        <f>IF(h.2&gt;960,2,"")</f>
        <v>2</v>
      </c>
      <c r="BF28" s="173">
        <f t="shared" si="6"/>
        <v>2</v>
      </c>
      <c r="BG28" s="184"/>
      <c r="BH28" s="185" t="s">
        <v>184</v>
      </c>
      <c r="BI28" s="186"/>
      <c r="BJ28" s="187"/>
      <c r="BK28" s="188"/>
      <c r="BL28" s="189"/>
      <c r="BM28" s="4"/>
      <c r="BN28" s="199" t="s">
        <v>168</v>
      </c>
      <c r="BO28" s="200"/>
      <c r="BP28" s="201"/>
      <c r="BQ28" s="168" t="s">
        <v>107</v>
      </c>
      <c r="BR28" s="169"/>
      <c r="BS28" s="181" t="s">
        <v>111</v>
      </c>
      <c r="BT28" s="182" t="s">
        <v>180</v>
      </c>
      <c r="BU28" s="172">
        <v>2</v>
      </c>
      <c r="BV28" s="173">
        <f t="shared" si="7"/>
        <v>2</v>
      </c>
      <c r="BW28" s="184"/>
      <c r="BX28" s="185" t="s">
        <v>108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112</v>
      </c>
      <c r="S29" s="214"/>
      <c r="T29" s="215"/>
      <c r="U29" s="216" t="s">
        <v>109</v>
      </c>
      <c r="V29" s="169" t="str">
        <f t="shared" si="0"/>
        <v>-</v>
      </c>
      <c r="W29" s="217">
        <v>1</v>
      </c>
      <c r="X29" s="171">
        <f>h.1-36</f>
        <v>264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3.6696000000000006E-2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168</v>
      </c>
      <c r="AY29" s="200"/>
      <c r="AZ29" s="201"/>
      <c r="BA29" s="168" t="s">
        <v>121</v>
      </c>
      <c r="BB29" s="169"/>
      <c r="BC29" s="181"/>
      <c r="BD29" s="182" t="s">
        <v>180</v>
      </c>
      <c r="BE29" s="172">
        <v>4</v>
      </c>
      <c r="BF29" s="173">
        <f t="shared" si="6"/>
        <v>4</v>
      </c>
      <c r="BG29" s="184"/>
      <c r="BH29" s="185" t="s">
        <v>122</v>
      </c>
      <c r="BI29" s="186"/>
      <c r="BJ29" s="187"/>
      <c r="BK29" s="188"/>
      <c r="BL29" s="189" t="s">
        <v>7</v>
      </c>
      <c r="BM29" s="4"/>
      <c r="BN29" s="199" t="s">
        <v>168</v>
      </c>
      <c r="BO29" s="200"/>
      <c r="BP29" s="201"/>
      <c r="BQ29" s="168" t="s">
        <v>178</v>
      </c>
      <c r="BR29" s="169"/>
      <c r="BS29" s="181"/>
      <c r="BT29" s="182" t="s">
        <v>180</v>
      </c>
      <c r="BU29" s="172">
        <f>IF(HS.1&gt;950,2,"")</f>
        <v>2</v>
      </c>
      <c r="BV29" s="173">
        <f t="shared" si="7"/>
        <v>2</v>
      </c>
      <c r="BW29" s="184"/>
      <c r="BX29" s="185" t="s">
        <v>184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 t="s">
        <v>114</v>
      </c>
      <c r="S30" s="200"/>
      <c r="T30" s="201"/>
      <c r="U30" s="168" t="s">
        <v>109</v>
      </c>
      <c r="V30" s="169" t="str">
        <f t="shared" si="0"/>
        <v>-</v>
      </c>
      <c r="W30" s="170">
        <v>2</v>
      </c>
      <c r="X30" s="171">
        <f>h.1-36</f>
        <v>264</v>
      </c>
      <c r="Y30" s="172">
        <v>1</v>
      </c>
      <c r="Z30" s="173">
        <f t="shared" si="1"/>
        <v>1</v>
      </c>
      <c r="AA30" s="219"/>
      <c r="AB30" s="175"/>
      <c r="AC30" s="176"/>
      <c r="AD30" s="177"/>
      <c r="AE30" s="178">
        <f t="shared" si="2"/>
        <v>0.13900000000000001</v>
      </c>
      <c r="AF30" s="179">
        <f t="shared" si="8"/>
        <v>3.6696000000000006E-2</v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168</v>
      </c>
      <c r="AY30" s="200"/>
      <c r="AZ30" s="201"/>
      <c r="BA30" s="168" t="s">
        <v>119</v>
      </c>
      <c r="BB30" s="169"/>
      <c r="BC30" s="181"/>
      <c r="BD30" s="182" t="s">
        <v>180</v>
      </c>
      <c r="BE30" s="172">
        <v>16</v>
      </c>
      <c r="BF30" s="173">
        <f t="shared" si="6"/>
        <v>16</v>
      </c>
      <c r="BG30" s="184"/>
      <c r="BH30" s="185" t="s">
        <v>120</v>
      </c>
      <c r="BI30" s="186"/>
      <c r="BJ30" s="187"/>
      <c r="BK30" s="188"/>
      <c r="BL30" s="189" t="s">
        <v>117</v>
      </c>
      <c r="BM30" s="4"/>
      <c r="BN30" s="199" t="s">
        <v>168</v>
      </c>
      <c r="BO30" s="200"/>
      <c r="BP30" s="201"/>
      <c r="BQ30" s="168" t="s">
        <v>116</v>
      </c>
      <c r="BR30" s="169"/>
      <c r="BS30" s="181"/>
      <c r="BT30" s="182" t="s">
        <v>180</v>
      </c>
      <c r="BU30" s="172">
        <f>IF(WS.1&lt;=448,6,IF(WS.1&lt;=648,8,2))</f>
        <v>2</v>
      </c>
      <c r="BV30" s="173">
        <f t="shared" si="7"/>
        <v>2</v>
      </c>
      <c r="BW30" s="184"/>
      <c r="BX30" s="185" t="s">
        <v>183</v>
      </c>
      <c r="BY30" s="186"/>
      <c r="BZ30" s="187"/>
      <c r="CA30" s="188"/>
      <c r="CB30" s="189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 t="s">
        <v>112</v>
      </c>
      <c r="S31" s="200"/>
      <c r="T31" s="201"/>
      <c r="U31" s="168" t="s">
        <v>109</v>
      </c>
      <c r="V31" s="169" t="str">
        <f t="shared" si="0"/>
        <v>-</v>
      </c>
      <c r="W31" s="221">
        <v>1</v>
      </c>
      <c r="X31" s="207">
        <f>h.3-36</f>
        <v>284</v>
      </c>
      <c r="Y31" s="172">
        <v>1</v>
      </c>
      <c r="Z31" s="173">
        <f t="shared" si="1"/>
        <v>1</v>
      </c>
      <c r="AA31" s="219"/>
      <c r="AB31" s="175"/>
      <c r="AC31" s="176"/>
      <c r="AD31" s="211"/>
      <c r="AE31" s="178">
        <f t="shared" si="2"/>
        <v>0.13900000000000001</v>
      </c>
      <c r="AF31" s="179">
        <f t="shared" si="8"/>
        <v>3.9476000000000004E-2</v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169</v>
      </c>
      <c r="AY31" s="200"/>
      <c r="AZ31" s="201"/>
      <c r="BA31" s="168" t="s">
        <v>123</v>
      </c>
      <c r="BB31" s="169"/>
      <c r="BC31" s="181" t="s">
        <v>111</v>
      </c>
      <c r="BD31" s="182" t="s">
        <v>180</v>
      </c>
      <c r="BE31" s="172">
        <v>1</v>
      </c>
      <c r="BF31" s="173">
        <f t="shared" si="6"/>
        <v>1</v>
      </c>
      <c r="BG31" s="184"/>
      <c r="BH31" s="185"/>
      <c r="BI31" s="186"/>
      <c r="BJ31" s="187"/>
      <c r="BK31" s="188"/>
      <c r="BL31" s="189" t="s">
        <v>117</v>
      </c>
      <c r="BM31" s="4"/>
      <c r="BN31" s="199" t="s">
        <v>168</v>
      </c>
      <c r="BO31" s="200"/>
      <c r="BP31" s="201"/>
      <c r="BQ31" s="168" t="s">
        <v>190</v>
      </c>
      <c r="BR31" s="169"/>
      <c r="BS31" s="181"/>
      <c r="BT31" s="182" t="s">
        <v>180</v>
      </c>
      <c r="BU31" s="172">
        <f>IF(WS.1&lt;=648,"",6)</f>
        <v>6</v>
      </c>
      <c r="BV31" s="173">
        <f t="shared" si="7"/>
        <v>6</v>
      </c>
      <c r="BW31" s="184"/>
      <c r="BX31" s="185" t="s">
        <v>183</v>
      </c>
      <c r="BY31" s="186"/>
      <c r="BZ31" s="187"/>
      <c r="CA31" s="188"/>
      <c r="CB31" s="189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 t="s">
        <v>114</v>
      </c>
      <c r="S32" s="200"/>
      <c r="T32" s="201"/>
      <c r="U32" s="168" t="s">
        <v>109</v>
      </c>
      <c r="V32" s="169" t="str">
        <f t="shared" si="0"/>
        <v>-</v>
      </c>
      <c r="W32" s="170">
        <v>2</v>
      </c>
      <c r="X32" s="171">
        <f>h.3-36</f>
        <v>284</v>
      </c>
      <c r="Y32" s="172">
        <v>1</v>
      </c>
      <c r="Z32" s="173">
        <f t="shared" si="1"/>
        <v>1</v>
      </c>
      <c r="AA32" s="219"/>
      <c r="AB32" s="175"/>
      <c r="AC32" s="176"/>
      <c r="AD32" s="211"/>
      <c r="AE32" s="178">
        <f t="shared" si="2"/>
        <v>0.13900000000000001</v>
      </c>
      <c r="AF32" s="179">
        <f t="shared" si="8"/>
        <v>3.9476000000000004E-2</v>
      </c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170</v>
      </c>
      <c r="AY32" s="200"/>
      <c r="AZ32" s="201"/>
      <c r="BA32" s="168" t="s">
        <v>124</v>
      </c>
      <c r="BB32" s="169"/>
      <c r="BC32" s="181" t="s">
        <v>111</v>
      </c>
      <c r="BD32" s="182" t="s">
        <v>182</v>
      </c>
      <c r="BE32" s="172">
        <f>IF(h.2&lt;=760,2,IF(h.2&lt;=1260,3,IF(h.2&lt;=1760,4,IF(h.2&lt;=1960,5,5))))+IF(h.2&lt;=780,2,IF(h.2&lt;=1160,3,IF(h.2&lt;=1960,5,5)))</f>
        <v>9</v>
      </c>
      <c r="BF32" s="173">
        <f t="shared" si="6"/>
        <v>9</v>
      </c>
      <c r="BG32" s="184"/>
      <c r="BH32" s="185" t="s">
        <v>185</v>
      </c>
      <c r="BI32" s="186"/>
      <c r="BJ32" s="187"/>
      <c r="BK32" s="188"/>
      <c r="BL32" s="189" t="s">
        <v>117</v>
      </c>
      <c r="BM32" s="4"/>
      <c r="BN32" s="199" t="s">
        <v>172</v>
      </c>
      <c r="BO32" s="200"/>
      <c r="BP32" s="201"/>
      <c r="BQ32" s="168" t="str">
        <f>IF(GTH=5,"9K-20523",IF(GTH=6,"2K-22973",""))</f>
        <v>9K-20523</v>
      </c>
      <c r="BR32" s="169"/>
      <c r="BS32" s="181"/>
      <c r="BT32" s="182" t="s">
        <v>181</v>
      </c>
      <c r="BU32" s="172">
        <f>((2*WS.1)+(2*HS.1)-216)/1000</f>
        <v>4.26</v>
      </c>
      <c r="BV32" s="173">
        <f t="shared" si="7"/>
        <v>4.26</v>
      </c>
      <c r="BW32" s="184" t="s">
        <v>95</v>
      </c>
      <c r="BX32" s="185" t="s">
        <v>186</v>
      </c>
      <c r="BY32" s="186"/>
      <c r="BZ32" s="187"/>
      <c r="CA32" s="188"/>
      <c r="CB32" s="189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8"/>
        <v/>
      </c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171</v>
      </c>
      <c r="AY33" s="200"/>
      <c r="AZ33" s="201"/>
      <c r="BA33" s="168" t="str">
        <f>IF(W&lt;=500,"9K-11340","")</f>
        <v/>
      </c>
      <c r="BB33" s="169"/>
      <c r="BC33" s="181"/>
      <c r="BD33" s="182" t="s">
        <v>180</v>
      </c>
      <c r="BE33" s="172">
        <v>2</v>
      </c>
      <c r="BF33" s="173">
        <f>IF(W&lt;=500,BE33,0)</f>
        <v>0</v>
      </c>
      <c r="BG33" s="212"/>
      <c r="BH33" s="185" t="s">
        <v>183</v>
      </c>
      <c r="BI33" s="186"/>
      <c r="BJ33" s="187"/>
      <c r="BK33" s="188"/>
      <c r="BL33" s="189"/>
      <c r="BM33" s="4"/>
      <c r="BN33" s="199" t="s">
        <v>168</v>
      </c>
      <c r="BO33" s="200"/>
      <c r="BP33" s="201"/>
      <c r="BQ33" s="168" t="s">
        <v>119</v>
      </c>
      <c r="BR33" s="169"/>
      <c r="BS33" s="181"/>
      <c r="BT33" s="182" t="s">
        <v>180</v>
      </c>
      <c r="BU33" s="172">
        <v>8</v>
      </c>
      <c r="BV33" s="173">
        <f t="shared" si="7"/>
        <v>8</v>
      </c>
      <c r="BW33" s="212"/>
      <c r="BX33" s="185" t="s">
        <v>120</v>
      </c>
      <c r="BY33" s="186"/>
      <c r="BZ33" s="187"/>
      <c r="CA33" s="188"/>
      <c r="CB33" s="189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8"/>
        <v/>
      </c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172</v>
      </c>
      <c r="AY34" s="200"/>
      <c r="AZ34" s="201"/>
      <c r="BA34" s="168" t="str">
        <f>IF(GTH=5,"9K-20523",IF(GTH=6,"2K-22973",IF(GTH=8,"2K-22975","")))</f>
        <v>9K-20523</v>
      </c>
      <c r="BB34" s="169"/>
      <c r="BC34" s="181"/>
      <c r="BD34" s="182" t="s">
        <v>181</v>
      </c>
      <c r="BE34" s="172">
        <f>((4*W)+((h.1+h.3)*2)-136)/1000</f>
        <v>5.1040000000000001</v>
      </c>
      <c r="BF34" s="173">
        <f t="shared" si="6"/>
        <v>5.1040000000000001</v>
      </c>
      <c r="BG34" s="212" t="s">
        <v>95</v>
      </c>
      <c r="BH34" s="185" t="s">
        <v>186</v>
      </c>
      <c r="BI34" s="186"/>
      <c r="BJ34" s="187"/>
      <c r="BK34" s="188"/>
      <c r="BL34" s="189" t="s">
        <v>117</v>
      </c>
      <c r="BM34" s="4"/>
      <c r="BN34" s="199" t="str">
        <f t="shared" ref="BN22:BN60" si="10">IF(BQ34&gt;"",VLOOKUP(BQ34,PART_NAMA,3,FALSE),"")</f>
        <v/>
      </c>
      <c r="BO34" s="200"/>
      <c r="BP34" s="201"/>
      <c r="BQ34" s="168"/>
      <c r="BR34" s="169"/>
      <c r="BS34" s="181"/>
      <c r="BT34" s="182" t="str">
        <f t="shared" ref="BT22:BT57" si="11">IF(BQ34&gt;"",VLOOKUP(BQ34&amp;$M$10,PART_MASTER,3,FALSE),"")</f>
        <v/>
      </c>
      <c r="BU34" s="172"/>
      <c r="BV34" s="173" t="str">
        <f t="shared" si="7"/>
        <v/>
      </c>
      <c r="BW34" s="212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8"/>
        <v/>
      </c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173</v>
      </c>
      <c r="AY35" s="200"/>
      <c r="AZ35" s="201"/>
      <c r="BA35" s="168" t="s">
        <v>88</v>
      </c>
      <c r="BB35" s="169"/>
      <c r="BC35" s="181"/>
      <c r="BD35" s="182" t="s">
        <v>182</v>
      </c>
      <c r="BE35" s="172">
        <v>1</v>
      </c>
      <c r="BF35" s="173">
        <f t="shared" si="6"/>
        <v>1</v>
      </c>
      <c r="BG35" s="212"/>
      <c r="BH35" s="185"/>
      <c r="BI35" s="186"/>
      <c r="BJ35" s="187"/>
      <c r="BK35" s="188"/>
      <c r="BL35" s="189"/>
      <c r="BM35" s="4"/>
      <c r="BN35" s="199" t="str">
        <f t="shared" si="10"/>
        <v/>
      </c>
      <c r="BO35" s="200"/>
      <c r="BP35" s="201"/>
      <c r="BQ35" s="168"/>
      <c r="BR35" s="169"/>
      <c r="BS35" s="181"/>
      <c r="BT35" s="182" t="str">
        <f t="shared" si="11"/>
        <v/>
      </c>
      <c r="BU35" s="172"/>
      <c r="BV35" s="173" t="str">
        <f t="shared" si="7"/>
        <v/>
      </c>
      <c r="BW35" s="212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22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8"/>
        <v/>
      </c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174</v>
      </c>
      <c r="AY36" s="200"/>
      <c r="AZ36" s="201"/>
      <c r="BA36" s="168" t="s">
        <v>179</v>
      </c>
      <c r="BB36" s="169"/>
      <c r="BC36" s="181"/>
      <c r="BD36" s="182" t="s">
        <v>181</v>
      </c>
      <c r="BE36" s="172">
        <f>IF(h.2&gt;960,1,"")</f>
        <v>1</v>
      </c>
      <c r="BF36" s="173">
        <f t="shared" si="6"/>
        <v>1</v>
      </c>
      <c r="BG36" s="212"/>
      <c r="BH36" s="185"/>
      <c r="BI36" s="186"/>
      <c r="BJ36" s="187"/>
      <c r="BK36" s="188"/>
      <c r="BL36" s="189"/>
      <c r="BM36" s="4"/>
      <c r="BN36" s="199"/>
      <c r="BO36" s="200"/>
      <c r="BP36" s="201"/>
      <c r="BQ36" s="204"/>
      <c r="BR36" s="169"/>
      <c r="BS36" s="181"/>
      <c r="BT36" s="182"/>
      <c r="BU36" s="172"/>
      <c r="BV36" s="173"/>
      <c r="BW36" s="184"/>
      <c r="BX36" s="185"/>
      <c r="BY36" s="186"/>
      <c r="BZ36" s="187"/>
      <c r="CA36" s="205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8"/>
        <v/>
      </c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175</v>
      </c>
      <c r="AY37" s="200"/>
      <c r="AZ37" s="201"/>
      <c r="BA37" s="168" t="s">
        <v>94</v>
      </c>
      <c r="BB37" s="169"/>
      <c r="BC37" s="181"/>
      <c r="BD37" s="182" t="s">
        <v>181</v>
      </c>
      <c r="BE37" s="172">
        <f>((W-41)+(h.2-36))*2/1000</f>
        <v>4.4459999999999997</v>
      </c>
      <c r="BF37" s="173">
        <f t="shared" si="6"/>
        <v>4.4459999999999997</v>
      </c>
      <c r="BG37" s="212" t="s">
        <v>95</v>
      </c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205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8"/>
        <v/>
      </c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175</v>
      </c>
      <c r="AY38" s="200"/>
      <c r="AZ38" s="201"/>
      <c r="BA38" s="168" t="s">
        <v>99</v>
      </c>
      <c r="BB38" s="169"/>
      <c r="BC38" s="181"/>
      <c r="BD38" s="182" t="s">
        <v>181</v>
      </c>
      <c r="BE38" s="172">
        <f>(W-41)/1000</f>
        <v>0.95899999999999996</v>
      </c>
      <c r="BF38" s="173">
        <f t="shared" si="6"/>
        <v>0.95899999999999996</v>
      </c>
      <c r="BG38" s="212" t="s">
        <v>95</v>
      </c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8"/>
        <v/>
      </c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172</v>
      </c>
      <c r="AY39" s="200"/>
      <c r="AZ39" s="201"/>
      <c r="BA39" s="168" t="s">
        <v>100</v>
      </c>
      <c r="BB39" s="169"/>
      <c r="BC39" s="181"/>
      <c r="BD39" s="182" t="s">
        <v>181</v>
      </c>
      <c r="BE39" s="172">
        <f>(((W-41)*4)+((h.1+h.3-72)*2))/1000</f>
        <v>4.9320000000000004</v>
      </c>
      <c r="BF39" s="173">
        <f t="shared" si="6"/>
        <v>4.9320000000000004</v>
      </c>
      <c r="BG39" s="212" t="s">
        <v>95</v>
      </c>
      <c r="BH39" s="185" t="s">
        <v>187</v>
      </c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176</v>
      </c>
      <c r="AY40" s="200"/>
      <c r="AZ40" s="201"/>
      <c r="BA40" s="168" t="s">
        <v>96</v>
      </c>
      <c r="BB40" s="169"/>
      <c r="BC40" s="181"/>
      <c r="BD40" s="182" t="s">
        <v>181</v>
      </c>
      <c r="BE40" s="183">
        <v>4</v>
      </c>
      <c r="BF40" s="173">
        <f t="shared" si="6"/>
        <v>4</v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 t="s">
        <v>166</v>
      </c>
      <c r="AY41" s="200"/>
      <c r="AZ41" s="201"/>
      <c r="BA41" s="168" t="s">
        <v>110</v>
      </c>
      <c r="BB41" s="169"/>
      <c r="BC41" s="181"/>
      <c r="BD41" s="182" t="s">
        <v>181</v>
      </c>
      <c r="BE41" s="183">
        <v>1</v>
      </c>
      <c r="BF41" s="173">
        <f t="shared" si="6"/>
        <v>1</v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212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 t="str">
        <f t="shared" ref="AX22:AX60" si="13">IF(BA42&gt;"",VLOOKUP(BA42,PART_NAMA,3,FALSE),"")</f>
        <v/>
      </c>
      <c r="AY42" s="200"/>
      <c r="AZ42" s="201"/>
      <c r="BA42" s="168"/>
      <c r="BB42" s="169"/>
      <c r="BC42" s="181"/>
      <c r="BD42" s="182" t="str">
        <f t="shared" ref="BD22:BD60" si="14">IF(BA42&gt;"",VLOOKUP(BA42&amp;$M$10,PART_MASTER,3,FALSE),"")</f>
        <v/>
      </c>
      <c r="BE42" s="183"/>
      <c r="BF42" s="173" t="str">
        <f t="shared" si="6"/>
        <v/>
      </c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204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1" t="s">
        <v>129</v>
      </c>
      <c r="D44" s="332"/>
      <c r="E44" s="333"/>
      <c r="F44" s="331" t="s">
        <v>130</v>
      </c>
      <c r="G44" s="332"/>
      <c r="H44" s="333"/>
      <c r="I44" s="252"/>
      <c r="J44" s="253" t="s">
        <v>128</v>
      </c>
      <c r="K44" s="331" t="s">
        <v>129</v>
      </c>
      <c r="L44" s="332"/>
      <c r="M44" s="332"/>
      <c r="N44" s="333"/>
      <c r="O44" s="253" t="s">
        <v>131</v>
      </c>
      <c r="P44" s="254" t="s">
        <v>128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205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212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75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5.4374069999999985</v>
      </c>
      <c r="AG48" s="4"/>
      <c r="AH48" s="268" t="s">
        <v>75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2.6963955944399016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2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7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5.3612833019999986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2.658646056117743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7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282"/>
      <c r="T50" s="282"/>
      <c r="U50" s="282"/>
      <c r="V50" s="282"/>
      <c r="W50" s="282"/>
      <c r="X50" s="282"/>
      <c r="Y50" s="282"/>
      <c r="Z50" s="283"/>
      <c r="AA50" s="283"/>
      <c r="AB50" s="4"/>
      <c r="AC50" s="277"/>
      <c r="AD50" s="284"/>
      <c r="AE50" s="279" t="s">
        <v>149</v>
      </c>
      <c r="AF50" s="280">
        <f>AF48*0.974*0.986</f>
        <v>5.2218899361479991</v>
      </c>
      <c r="AG50" s="4"/>
      <c r="AH50" s="285"/>
      <c r="AI50" s="4"/>
      <c r="AJ50" s="4"/>
      <c r="AK50" s="4"/>
      <c r="AL50" s="4"/>
      <c r="AM50" s="4"/>
      <c r="AN50" s="4"/>
      <c r="AO50" s="4"/>
      <c r="AR50" s="4"/>
      <c r="AS50" s="277"/>
      <c r="AT50" s="284"/>
      <c r="AU50" s="279" t="s">
        <v>149</v>
      </c>
      <c r="AV50" s="280">
        <f>AV48*0.974*0.986</f>
        <v>2.5895212586586815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7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6"/>
      <c r="S51" s="287"/>
      <c r="T51" s="4"/>
      <c r="V51" s="4"/>
      <c r="W51" s="4"/>
      <c r="X51" s="4"/>
      <c r="Y51" s="4"/>
      <c r="AB51" s="4"/>
      <c r="AC51" s="4"/>
      <c r="AD51" s="4"/>
      <c r="AE51" s="4"/>
      <c r="AF51" s="288"/>
      <c r="AG51" s="4"/>
      <c r="AH51" s="285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8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7"/>
        <v/>
      </c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9" t="s">
        <v>152</v>
      </c>
      <c r="C52" s="290"/>
      <c r="D52" s="291"/>
      <c r="E52" s="291"/>
      <c r="F52" s="291"/>
      <c r="G52" s="291"/>
      <c r="H52" s="291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5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8"/>
      <c r="AG52" s="4"/>
      <c r="AH52" s="285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8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2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3" t="s">
        <v>154</v>
      </c>
      <c r="C53" s="267"/>
      <c r="D53" s="267"/>
      <c r="E53" s="267"/>
      <c r="F53" s="267"/>
      <c r="G53" s="267"/>
      <c r="H53" s="267"/>
      <c r="I53" s="267"/>
      <c r="J53" s="294"/>
      <c r="K53" s="295"/>
      <c r="L53" s="295"/>
      <c r="M53" s="295"/>
      <c r="N53" s="296"/>
      <c r="O53" s="297"/>
      <c r="P53" s="298"/>
      <c r="Q53" s="4"/>
      <c r="R53" s="285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8"/>
      <c r="AG53" s="4"/>
      <c r="AH53" s="285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8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184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9" t="s">
        <v>155</v>
      </c>
      <c r="C54" s="267"/>
      <c r="D54" s="267"/>
      <c r="E54" s="267"/>
      <c r="F54" s="267"/>
      <c r="G54" s="267"/>
      <c r="H54" s="267"/>
      <c r="I54" s="267"/>
      <c r="J54" s="300"/>
      <c r="K54" s="301"/>
      <c r="L54" s="301"/>
      <c r="M54" s="301"/>
      <c r="N54" s="302"/>
      <c r="O54" s="303"/>
      <c r="P54" s="304"/>
      <c r="Q54" s="4"/>
      <c r="R54" s="285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8"/>
      <c r="AG54" s="4"/>
      <c r="AH54" s="285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8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2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9" t="s">
        <v>156</v>
      </c>
      <c r="C55" s="267"/>
      <c r="D55" s="267"/>
      <c r="E55" s="267"/>
      <c r="F55" s="267"/>
      <c r="G55" s="267"/>
      <c r="H55" s="267"/>
      <c r="I55" s="267"/>
      <c r="J55" s="305" t="s">
        <v>157</v>
      </c>
      <c r="K55" s="297"/>
      <c r="L55" s="291"/>
      <c r="M55" s="291"/>
      <c r="N55" s="306"/>
      <c r="O55" s="259"/>
      <c r="P55" s="307"/>
      <c r="Q55" s="4"/>
      <c r="R55" s="285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8"/>
      <c r="AG55" s="4"/>
      <c r="AH55" s="285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8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8"/>
      <c r="C56" s="267"/>
      <c r="D56" s="267"/>
      <c r="E56" s="267"/>
      <c r="F56" s="267"/>
      <c r="G56" s="267"/>
      <c r="H56" s="267"/>
      <c r="I56" s="267"/>
      <c r="J56" s="309" t="s">
        <v>158</v>
      </c>
      <c r="K56" s="310"/>
      <c r="L56" s="310"/>
      <c r="M56" s="310"/>
      <c r="N56" s="311"/>
      <c r="O56" s="312" t="s">
        <v>159</v>
      </c>
      <c r="P56" s="313"/>
      <c r="Q56" s="4"/>
      <c r="R56" s="285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8"/>
      <c r="AG56" s="4"/>
      <c r="AH56" s="285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8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4"/>
      <c r="C57" s="315"/>
      <c r="D57" s="315"/>
      <c r="E57" s="315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6"/>
      <c r="Q57" s="4"/>
      <c r="R57" s="285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8"/>
      <c r="AG57" s="4"/>
      <c r="AH57" s="285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8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4"/>
      <c r="C58" s="315"/>
      <c r="D58" s="315"/>
      <c r="E58" s="315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6"/>
      <c r="Q58" s="4"/>
      <c r="R58" s="285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8"/>
      <c r="AG58" s="4"/>
      <c r="AH58" s="285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8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2"/>
      <c r="BR58" s="169"/>
      <c r="BS58" s="181"/>
      <c r="BT58" s="182" t="str">
        <f t="shared" ref="BT58" si="15">IF(BQ58&gt;"",VLOOKUP(BQ58&amp;$M$10,PART_MASTER,3,FALSE),"")</f>
        <v/>
      </c>
      <c r="BU58" s="172"/>
      <c r="BV58" s="173" t="str">
        <f t="shared" si="7"/>
        <v/>
      </c>
      <c r="BW58" s="184"/>
      <c r="BX58" s="250"/>
      <c r="BY58" s="186"/>
      <c r="BZ58" s="187"/>
      <c r="CA58" s="205"/>
      <c r="CB58" s="317"/>
      <c r="CG58" s="3"/>
    </row>
    <row r="59" spans="2:120" ht="15" customHeight="1" x14ac:dyDescent="0.25">
      <c r="B59" s="314"/>
      <c r="C59" s="315"/>
      <c r="D59" s="315"/>
      <c r="E59" s="315"/>
      <c r="F59" s="315"/>
      <c r="G59" s="315"/>
      <c r="H59" s="315"/>
      <c r="I59" s="267"/>
      <c r="J59" s="267"/>
      <c r="K59" s="267"/>
      <c r="L59" s="318"/>
      <c r="M59" s="318"/>
      <c r="N59" s="318"/>
      <c r="O59" s="318"/>
      <c r="P59" s="316"/>
      <c r="Q59" s="4"/>
      <c r="R59" s="285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8"/>
      <c r="AG59" s="4"/>
      <c r="AH59" s="285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8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6">IF(BQ59&gt;"",VLOOKUP(BQ59&amp;$M$10,PART_MASTER,3,FALSE),"")</f>
        <v/>
      </c>
      <c r="BU59" s="172"/>
      <c r="BV59" s="173" t="str">
        <f t="shared" si="7"/>
        <v/>
      </c>
      <c r="BW59" s="184"/>
      <c r="BX59" s="250"/>
      <c r="BY59" s="186"/>
      <c r="BZ59" s="187"/>
      <c r="CA59" s="205"/>
      <c r="CB59" s="317"/>
    </row>
    <row r="60" spans="2:120" ht="15" customHeight="1" thickBot="1" x14ac:dyDescent="0.3">
      <c r="B60" s="319"/>
      <c r="C60" s="320"/>
      <c r="D60" s="320"/>
      <c r="E60" s="320"/>
      <c r="F60" s="320"/>
      <c r="G60" s="320"/>
      <c r="H60" s="320"/>
      <c r="I60" s="320"/>
      <c r="J60" s="320"/>
      <c r="K60" s="320"/>
      <c r="L60" s="320" t="s">
        <v>160</v>
      </c>
      <c r="M60" s="320"/>
      <c r="N60" s="320"/>
      <c r="O60" s="320"/>
      <c r="P60" s="321"/>
      <c r="Q60" s="4"/>
      <c r="R60" s="322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4"/>
      <c r="AG60" s="4"/>
      <c r="AH60" s="322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4"/>
      <c r="AW60" s="4"/>
      <c r="AX60" s="213" t="str">
        <f t="shared" ref="AX60:AX61" si="17">IF(BA60&gt;"",VLOOKUP(BA60,PART_NAMA,3,FALSE),"")</f>
        <v/>
      </c>
      <c r="AY60" s="200"/>
      <c r="AZ60" s="201"/>
      <c r="BA60" s="168"/>
      <c r="BB60" s="169"/>
      <c r="BC60" s="181"/>
      <c r="BD60" s="182" t="str">
        <f t="shared" ref="BD60" si="18">IF(BA60&gt;"",VLOOKUP(BA60&amp;$M$10,PART_MASTER,3,FALSE),"")</f>
        <v/>
      </c>
      <c r="BE60" s="172"/>
      <c r="BF60" s="173" t="str">
        <f t="shared" ref="BF60" si="19">IF(BE60="","",Q*BE60)</f>
        <v/>
      </c>
      <c r="BG60" s="184"/>
      <c r="BH60" s="250"/>
      <c r="BI60" s="186"/>
      <c r="BJ60" s="187"/>
      <c r="BK60" s="205"/>
      <c r="BL60" s="317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50"/>
      <c r="BY60" s="186"/>
      <c r="BZ60" s="187"/>
      <c r="CA60" s="205"/>
      <c r="CB60" s="317"/>
      <c r="CG60" s="3"/>
    </row>
    <row r="61" spans="2:120" ht="15" customHeight="1" x14ac:dyDescent="0.3">
      <c r="P61" s="325" t="s">
        <v>161</v>
      </c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5" t="s">
        <v>161</v>
      </c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5" t="s">
        <v>161</v>
      </c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5" t="s">
        <v>161</v>
      </c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5" t="s">
        <v>161</v>
      </c>
    </row>
    <row r="62" spans="2:120" x14ac:dyDescent="0.25">
      <c r="BT62" s="283" t="s">
        <v>162</v>
      </c>
    </row>
    <row r="63" spans="2:120" x14ac:dyDescent="0.25">
      <c r="BT63" s="327"/>
    </row>
    <row r="64" spans="2:120" x14ac:dyDescent="0.25">
      <c r="BT64" s="327" t="s">
        <v>162</v>
      </c>
    </row>
    <row r="65" spans="72:72" x14ac:dyDescent="0.25">
      <c r="BT65" s="327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FIX_CAL-KD_FIX</vt:lpstr>
      <vt:lpstr>'FIX_CAL-KD_FIX'!A.</vt:lpstr>
      <vt:lpstr>'FIX_CAL-KD_FIX'!C.</vt:lpstr>
      <vt:lpstr>'FIX_CAL-KD_FIX'!F.</vt:lpstr>
      <vt:lpstr>'FIX_CAL-KD_FIX'!GCS</vt:lpstr>
      <vt:lpstr>'FIX_CAL-KD_FIX'!GTH</vt:lpstr>
      <vt:lpstr>'FIX_CAL-KD_FIX'!H</vt:lpstr>
      <vt:lpstr>'FIX_CAL-KD_FIX'!h.1</vt:lpstr>
      <vt:lpstr>'FIX_CAL-KD_FIX'!h.10</vt:lpstr>
      <vt:lpstr>'FIX_CAL-KD_FIX'!h.2</vt:lpstr>
      <vt:lpstr>'FIX_CAL-KD_FIX'!h.3</vt:lpstr>
      <vt:lpstr>'FIX_CAL-KD_FIX'!h.4</vt:lpstr>
      <vt:lpstr>'FIX_CAL-KD_FIX'!h.5</vt:lpstr>
      <vt:lpstr>'FIX_CAL-KD_FIX'!h.6</vt:lpstr>
      <vt:lpstr>'FIX_CAL-KD_FIX'!h.7</vt:lpstr>
      <vt:lpstr>'FIX_CAL-KD_FIX'!h.8</vt:lpstr>
      <vt:lpstr>'FIX_CAL-KD_FIX'!h.9</vt:lpstr>
      <vt:lpstr>'FIX_CAL-KD_FIX'!HS</vt:lpstr>
      <vt:lpstr>'FIX_CAL-KD_FIX'!HS.1</vt:lpstr>
      <vt:lpstr>'FIX_CAL-KD_FIX'!HS.2</vt:lpstr>
      <vt:lpstr>'FIX_CAL-KD_FIX'!HS.3</vt:lpstr>
      <vt:lpstr>'FIX_CAL-KD_FIX'!HS.4</vt:lpstr>
      <vt:lpstr>'FIX_CAL-KD_FIX'!HS.5</vt:lpstr>
      <vt:lpstr>'FIX_CAL-KD_FIX'!Print_Area</vt:lpstr>
      <vt:lpstr>'FIX_CAL-KD_FIX'!Q</vt:lpstr>
      <vt:lpstr>'FIX_CAL-KD_FIX'!R.</vt:lpstr>
      <vt:lpstr>'FIX_CAL-KD_FIX'!W</vt:lpstr>
      <vt:lpstr>'FIX_CAL-KD_FIX'!w.1</vt:lpstr>
      <vt:lpstr>'FIX_CAL-KD_FIX'!w.10</vt:lpstr>
      <vt:lpstr>'FIX_CAL-KD_FIX'!w.2</vt:lpstr>
      <vt:lpstr>'FIX_CAL-KD_FIX'!w.3</vt:lpstr>
      <vt:lpstr>'FIX_CAL-KD_FIX'!w.4</vt:lpstr>
      <vt:lpstr>'FIX_CAL-KD_FIX'!w.5</vt:lpstr>
      <vt:lpstr>'FIX_CAL-KD_FIX'!w.6</vt:lpstr>
      <vt:lpstr>'FIX_CAL-KD_FIX'!w.7</vt:lpstr>
      <vt:lpstr>'FIX_CAL-KD_FIX'!w.8</vt:lpstr>
      <vt:lpstr>'FIX_CAL-KD_FIX'!w.9</vt:lpstr>
      <vt:lpstr>'FIX_CAL-KD_FIX'!WS</vt:lpstr>
      <vt:lpstr>'FIX_CAL-KD_FIX'!WS.1</vt:lpstr>
      <vt:lpstr>'FIX_CAL-KD_FIX'!WS.2</vt:lpstr>
      <vt:lpstr>'FIX_CAL-KD_FIX'!WS.3</vt:lpstr>
      <vt:lpstr>'FIX_CAL-KD_FIX'!WS.4</vt:lpstr>
      <vt:lpstr>'FIX_CAL-KD_FIX'!WS.5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2024-07-31T07:13:37Z</dcterms:created>
  <dcterms:modified xsi:type="dcterms:W3CDTF">2024-08-20T02:43:08Z</dcterms:modified>
</cp:coreProperties>
</file>