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CFE8CC20-51B3-4366-8A6F-ABBBBA623364}" xr6:coauthVersionLast="47" xr6:coauthVersionMax="47" xr10:uidLastSave="{00000000-0000-0000-0000-000000000000}"/>
  <bookViews>
    <workbookView xWindow="-108" yWindow="-108" windowWidth="23256" windowHeight="12456" xr2:uid="{9E393372-3E26-4374-B371-AD6BC21B5B8D}"/>
  </bookViews>
  <sheets>
    <sheet name="TH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'TH-KD_FIX'!$P$18</definedName>
    <definedName name="BD">"BD"</definedName>
    <definedName name="C." localSheetId="0">'TH-KD_FIX'!$P$17</definedName>
    <definedName name="F." localSheetId="0">'TH-KD_FIX'!$P$16</definedName>
    <definedName name="GCS" localSheetId="0">'TH-KD_FIX'!$O$12</definedName>
    <definedName name="GTH" localSheetId="0">'TH-KD_FIX'!$O$11</definedName>
    <definedName name="H" localSheetId="0">'TH-KD_FIX'!$E$12</definedName>
    <definedName name="h.1" localSheetId="0">'TH-KD_FIX'!$C$14</definedName>
    <definedName name="h.10" localSheetId="0">'TH-KD_FIX'!$E$18</definedName>
    <definedName name="h.2" localSheetId="0">'TH-KD_FIX'!$C$15</definedName>
    <definedName name="h.3" localSheetId="0">'TH-KD_FIX'!$C$16</definedName>
    <definedName name="h.4" localSheetId="0">'TH-KD_FIX'!$C$17</definedName>
    <definedName name="h.5" localSheetId="0">'TH-KD_FIX'!$C$18</definedName>
    <definedName name="h.6" localSheetId="0">'TH-KD_FIX'!$E$14</definedName>
    <definedName name="h.7" localSheetId="0">'TH-KD_FIX'!$E$15</definedName>
    <definedName name="h.8" localSheetId="0">'TH-KD_FIX'!$E$16</definedName>
    <definedName name="h.9" localSheetId="0">'TH-KD_FIX'!$E$17</definedName>
    <definedName name="HS" localSheetId="0">'TH-KD_FIX'!$H$12</definedName>
    <definedName name="HS.1" localSheetId="0">'TH-KD_FIX'!$L$14</definedName>
    <definedName name="HS.2" localSheetId="0">'TH-KD_FIX'!$L$15</definedName>
    <definedName name="HS.3" localSheetId="0">'TH-KD_FIX'!$L$16</definedName>
    <definedName name="HS.4" localSheetId="0">'TH-KD_FIX'!$L$17</definedName>
    <definedName name="HS.5" localSheetId="0">'TH-KD_FIX'!$L$18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'TH-KD_FIX'!$1:$61</definedName>
    <definedName name="Q" localSheetId="0">'TH-KD_FIX'!$I$11</definedName>
    <definedName name="R." localSheetId="0">'TH-KD_FIX'!$C$62</definedName>
    <definedName name="st" hidden="1">[6]Gra_Ord_In_2000!$BA$12:$BA$1655</definedName>
    <definedName name="W" localSheetId="0">'TH-KD_FIX'!$E$11</definedName>
    <definedName name="w.1" localSheetId="0">'TH-KD_FIX'!$H$14</definedName>
    <definedName name="w.10" localSheetId="0">'TH-KD_FIX'!$J$18</definedName>
    <definedName name="w.2" localSheetId="0">'TH-KD_FIX'!$H$15</definedName>
    <definedName name="w.3" localSheetId="0">'TH-KD_FIX'!$H$16</definedName>
    <definedName name="w.4" localSheetId="0">'TH-KD_FIX'!$H$17</definedName>
    <definedName name="w.5" localSheetId="0">'TH-KD_FIX'!$H$18</definedName>
    <definedName name="w.6" localSheetId="0">'TH-KD_FIX'!$J$14</definedName>
    <definedName name="w.7" localSheetId="0">'TH-KD_FIX'!$J$15</definedName>
    <definedName name="w.8" localSheetId="0">'TH-KD_FIX'!$J$16</definedName>
    <definedName name="w.9" localSheetId="0">'TH-KD_FIX'!$J$17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'TH-KD_FIX'!$L$12</definedName>
    <definedName name="WS.1" localSheetId="0">'TH-KD_FIX'!$N$14</definedName>
    <definedName name="WS.2" localSheetId="0">'TH-KD_FIX'!$N$15</definedName>
    <definedName name="WS.3" localSheetId="0">'TH-KD_FIX'!$N$16</definedName>
    <definedName name="WS.4" localSheetId="0">'TH-KD_FIX'!$N$17</definedName>
    <definedName name="WS.5" localSheetId="0">'TH-KD_FIX'!$N$18</definedName>
    <definedName name="Z_8BD11290_77B3_4D27_9040_BB9D2A7264B2_.wvu.PrintArea" localSheetId="0" hidden="1">'TH-KD_FIX'!$1:$61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U28" i="1"/>
  <c r="BU27" i="1"/>
  <c r="BV27" i="1" s="1"/>
  <c r="BU26" i="1"/>
  <c r="BV26" i="1" s="1"/>
  <c r="BU25" i="1"/>
  <c r="BQ30" i="1"/>
  <c r="BE39" i="1"/>
  <c r="BF39" i="1" s="1"/>
  <c r="BE38" i="1"/>
  <c r="BF38" i="1" s="1"/>
  <c r="BE37" i="1"/>
  <c r="BE34" i="1"/>
  <c r="BE33" i="1"/>
  <c r="BE29" i="1"/>
  <c r="BF29" i="1" s="1"/>
  <c r="BE28" i="1"/>
  <c r="BE27" i="1"/>
  <c r="BF23" i="1"/>
  <c r="BA23" i="1"/>
  <c r="BA37" i="1"/>
  <c r="BA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BV42" i="1"/>
  <c r="BT42" i="1"/>
  <c r="BN42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F36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AV32" i="1"/>
  <c r="AU32" i="1"/>
  <c r="AP32" i="1"/>
  <c r="AL32" i="1"/>
  <c r="AF32" i="1"/>
  <c r="AE32" i="1"/>
  <c r="Z32" i="1"/>
  <c r="V32" i="1"/>
  <c r="BV31" i="1"/>
  <c r="BT31" i="1"/>
  <c r="BN31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Z28" i="1"/>
  <c r="V28" i="1"/>
  <c r="BF27" i="1"/>
  <c r="AU27" i="1"/>
  <c r="AP27" i="1"/>
  <c r="AL27" i="1"/>
  <c r="AE27" i="1"/>
  <c r="AF27" i="1" s="1"/>
  <c r="Z27" i="1"/>
  <c r="X27" i="1"/>
  <c r="V27" i="1"/>
  <c r="AU26" i="1"/>
  <c r="AP26" i="1"/>
  <c r="AN26" i="1"/>
  <c r="AV26" i="1" s="1"/>
  <c r="AL26" i="1"/>
  <c r="AE26" i="1"/>
  <c r="AF26" i="1" s="1"/>
  <c r="Z26" i="1"/>
  <c r="X26" i="1"/>
  <c r="V26" i="1"/>
  <c r="BF25" i="1"/>
  <c r="AU25" i="1"/>
  <c r="AV25" i="1" s="1"/>
  <c r="AP25" i="1"/>
  <c r="AN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Z24" i="1"/>
  <c r="X24" i="1"/>
  <c r="V24" i="1"/>
  <c r="BV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S15" i="1"/>
  <c r="C15" i="1"/>
  <c r="AY15" i="1" s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BV28" i="1" s="1"/>
  <c r="L14" i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A3" i="1" s="1"/>
  <c r="BL2" i="1"/>
  <c r="CB2" i="1" s="1"/>
  <c r="AV2" i="1"/>
  <c r="AF2" i="1"/>
  <c r="BV30" i="1" l="1"/>
  <c r="AF24" i="1"/>
  <c r="BK4" i="1"/>
  <c r="BQ3" i="1"/>
  <c r="AI15" i="1"/>
  <c r="BF37" i="1"/>
  <c r="BG9" i="1"/>
  <c r="AS24" i="1"/>
  <c r="X28" i="1"/>
  <c r="AF28" i="1" s="1"/>
  <c r="X29" i="1"/>
  <c r="AF29" i="1" s="1"/>
  <c r="BF26" i="1"/>
  <c r="AS25" i="1"/>
  <c r="AE4" i="1"/>
  <c r="AA9" i="1"/>
  <c r="AT11" i="1"/>
  <c r="U3" i="1"/>
  <c r="CA4" i="1"/>
  <c r="BW9" i="1"/>
  <c r="BO15" i="1"/>
  <c r="BV25" i="1"/>
  <c r="AN27" i="1"/>
  <c r="AV27" i="1" s="1"/>
  <c r="AK3" i="1"/>
  <c r="BZ11" i="1"/>
  <c r="BX14" i="1"/>
  <c r="AN22" i="1"/>
  <c r="AV22" i="1" s="1"/>
  <c r="BH14" i="1"/>
  <c r="BZ14" i="1"/>
  <c r="AN23" i="1"/>
  <c r="AV23" i="1" s="1"/>
  <c r="AN24" i="1"/>
  <c r="AV24" i="1" s="1"/>
  <c r="BV29" i="1"/>
  <c r="AF48" i="1" l="1"/>
  <c r="AF50" i="1" s="1"/>
  <c r="AV48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D0E3D4A9-AA65-4812-A820-B676425AE8F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6299C86A-B3D9-45A7-B5C5-C14C6F9B5AC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0C6BB49-B396-4C92-9AA4-76644B395F1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<sst xmlns="http://schemas.openxmlformats.org/spreadsheetml/2006/main" count="538" uniqueCount="184">
  <si>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</si>
  <si>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</si>
  <si>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</si>
  <si>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</si>
  <si>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</si>
  <si>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</si>
  <si>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</si>
  <si>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</si>
  <si>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</si>
  <si>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</si>
  <si>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</si>
  <si>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</si>
  <si>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</si>
  <si>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</si>
  <si>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</si>
  <si>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TH-KD FIX EC</t>
  </si>
  <si>
    <t>Delivery Date</t>
  </si>
  <si>
    <t>Elevation Code</t>
  </si>
  <si>
    <t>52T/F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</si>
  <si>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</si>
  <si>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</si>
  <si>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</si>
  <si>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U9S-61019</t>
  </si>
  <si>
    <t>Unit Code</t>
  </si>
  <si>
    <r>
      <t xml:space="preserve">H </t>
    </r>
    <r>
      <rPr>
        <sz val="10"/>
        <rFont val="Arial"/>
        <family val="2"/>
      </rPr>
      <t>item</t>
    </r>
  </si>
  <si>
    <t>U9S-60005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</si>
  <si>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</si>
  <si>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</si>
  <si>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</si>
  <si>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</si>
  <si>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</si>
  <si>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</si>
  <si>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</si>
  <si>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</si>
  <si>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</si>
  <si>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</si>
  <si>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</si>
  <si>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</si>
  <si>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</si>
  <si>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</si>
  <si>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</si>
  <si>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</si>
  <si>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</si>
  <si>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</si>
  <si>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</si>
  <si>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</si>
  <si>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</si>
  <si>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</si>
  <si>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</si>
  <si>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</si>
  <si>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</si>
  <si>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</si>
  <si>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</si>
  <si>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</si>
  <si>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</si>
  <si>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</si>
  <si>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</si>
  <si>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</si>
  <si>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</si>
  <si>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</si>
  <si>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</si>
  <si>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</si>
  <si>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</si>
  <si>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</si>
  <si>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</si>
  <si>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</si>
  <si>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</si>
  <si>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</si>
  <si>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</si>
  <si>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</si>
  <si>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</si>
  <si>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</si>
  <si>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</si>
  <si>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</si>
  <si>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</si>
  <si>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</si>
  <si>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</si>
  <si>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</si>
  <si>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</si>
  <si>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</si>
  <si>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</si>
  <si>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</si>
  <si>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</si>
  <si>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</si>
  <si>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</si>
  <si>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</si>
  <si>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</si>
  <si>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9K-87103</t>
  </si>
  <si>
    <t>BOTTOM RAIL</t>
  </si>
  <si>
    <t>9K-30254</t>
  </si>
  <si>
    <t>9K-20669</t>
  </si>
  <si>
    <t>TRANSOM</t>
  </si>
  <si>
    <t>9K-87131</t>
  </si>
  <si>
    <t>STILE(L)</t>
  </si>
  <si>
    <t>9K-87138</t>
  </si>
  <si>
    <t>Without Arm Stopper</t>
  </si>
  <si>
    <t>9K-20754</t>
  </si>
  <si>
    <t>2K-22277</t>
  </si>
  <si>
    <t>M</t>
  </si>
  <si>
    <t>JAMB(L)</t>
  </si>
  <si>
    <t>9K-87104</t>
  </si>
  <si>
    <t>STILE(R)</t>
  </si>
  <si>
    <t>2K-29158</t>
  </si>
  <si>
    <t>2K-29161</t>
  </si>
  <si>
    <t>JAMB(R)</t>
  </si>
  <si>
    <t>BEADING</t>
  </si>
  <si>
    <t>9K-86115</t>
  </si>
  <si>
    <t>MS-4012</t>
  </si>
  <si>
    <t>FOR HANDLE</t>
  </si>
  <si>
    <t>GLASS BEAD</t>
  </si>
  <si>
    <t>9K-87119</t>
  </si>
  <si>
    <t>9K-20856</t>
  </si>
  <si>
    <t>BM-4025G</t>
  </si>
  <si>
    <t>S</t>
  </si>
  <si>
    <t>GLASS BEAD(L)</t>
  </si>
  <si>
    <t>9K-20849</t>
  </si>
  <si>
    <t>GLASS BEAD(R)</t>
  </si>
  <si>
    <t>9K-20850</t>
  </si>
  <si>
    <t>EM-4008D8-SA</t>
  </si>
  <si>
    <t>FOR STAY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</si>
  <si>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</si>
  <si>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</si>
  <si>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</si>
  <si>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</si>
  <si>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</si>
  <si>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</si>
  <si>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</si>
  <si>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</si>
  <si>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</si>
  <si>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</si>
  <si>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</si>
  <si>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</si>
  <si>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</si>
  <si>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</si>
  <si>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</si>
  <si>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</si>
  <si>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</si>
  <si>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</si>
  <si>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</si>
  <si>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</si>
  <si>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</si>
  <si>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</si>
  <si>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</si>
  <si>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</si>
  <si>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</si>
  <si>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</si>
  <si>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</si>
  <si>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</si>
  <si>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</si>
  <si>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</si>
  <si>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</si>
  <si>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</si>
  <si>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</si>
  <si>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</si>
  <si>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</si>
  <si>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</si>
  <si>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</si>
  <si>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</si>
  <si>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</si>
  <si>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</si>
  <si>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</si>
  <si>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</si>
  <si>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SPACER</t>
  </si>
  <si>
    <t>CAMLATCH RECEIVER</t>
  </si>
  <si>
    <t>SEALER PAD</t>
  </si>
  <si>
    <t>AT MATERIAL</t>
  </si>
  <si>
    <t>GASKET</t>
  </si>
  <si>
    <t>SETTING BLOCK</t>
  </si>
  <si>
    <t>LABEL</t>
  </si>
  <si>
    <t>SCREW</t>
  </si>
  <si>
    <t>SHIM RECEIVER</t>
  </si>
  <si>
    <t>HOLE CAP</t>
  </si>
  <si>
    <t>9K-30241</t>
  </si>
  <si>
    <t>EF-4008D7-SA</t>
  </si>
  <si>
    <t>YS</t>
  </si>
  <si>
    <t>Y</t>
  </si>
  <si>
    <t>YK</t>
  </si>
  <si>
    <t>FOR OUTSIDE</t>
  </si>
  <si>
    <t>FOR GLASS BEAD</t>
  </si>
  <si>
    <t>FOR INSIDE</t>
  </si>
  <si>
    <t>FOR HEAD, FOR JAMB</t>
  </si>
  <si>
    <t>CAMLATCH HANDLE</t>
  </si>
  <si>
    <t>WEATHER STRIP</t>
  </si>
  <si>
    <t>FOR JOINT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</si>
</sst>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4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</cellStyleXfs>
  <cellXfs count="338">
    <xf numFmtId="0" fontId="0" fillId="0" borderId="0" xfId="0"/>
    <xf numFmtId="0" fontId="3" fillId="0" borderId="0" xfId="1" applyFont="1" applyAlignment="1">
      <alignment horizontal="centerContinuous" vertical="center"/>
    </xf>
    <xf numFmtId="0" fontId="4" fillId="0" borderId="0" xfId="1" applyFont="1" applyAlignment="1">
      <alignment horizontal="centerContinuous" vertical="center"/>
    </xf>
    <xf numFmtId="0" fontId="4" fillId="0" borderId="0" xfId="1" applyFont="1"/>
    <xf numFmtId="0" fontId="2" fillId="0" borderId="0" xfId="1"/>
    <xf numFmtId="0" fontId="4" fillId="0" borderId="1" xfId="1" applyFont="1" applyBorder="1"/>
    <xf numFmtId="0" fontId="4" fillId="0" borderId="2" xfId="1" applyFont="1" applyBorder="1"/>
    <xf numFmtId="0" fontId="5" fillId="0" borderId="3" xfId="1" applyFont="1" applyBorder="1"/>
    <xf numFmtId="0" fontId="5" fillId="0" borderId="4" xfId="1" applyFont="1" applyBorder="1"/>
    <xf numFmtId="0" fontId="5" fillId="0" borderId="5" xfId="1" applyFont="1" applyBorder="1"/>
    <xf numFmtId="0" fontId="4" fillId="0" borderId="6" xfId="1" applyFont="1" applyBorder="1" applyAlignment="1">
      <alignment horizontal="centerContinuous"/>
    </xf>
    <xf numFmtId="0" fontId="5" fillId="0" borderId="4" xfId="1" applyFont="1" applyBorder="1" applyAlignment="1">
      <alignment horizontal="centerContinuous"/>
    </xf>
    <xf numFmtId="0" fontId="2" fillId="0" borderId="4" xfId="1" applyBorder="1" applyAlignment="1">
      <alignment horizontal="centerContinuous"/>
    </xf>
    <xf numFmtId="0" fontId="2" fillId="0" borderId="5" xfId="1" applyBorder="1" applyAlignment="1">
      <alignment horizontal="centerContinuous"/>
    </xf>
    <xf numFmtId="0" fontId="5" fillId="0" borderId="7" xfId="1" quotePrefix="1" applyFont="1" applyBorder="1" applyAlignment="1">
      <alignment horizontal="centerContinuous"/>
    </xf>
    <xf numFmtId="0" fontId="5" fillId="0" borderId="8" xfId="1" quotePrefix="1" applyFont="1" applyBorder="1" applyAlignment="1">
      <alignment horizontal="centerContinuous"/>
    </xf>
    <xf numFmtId="0" fontId="5" fillId="0" borderId="9" xfId="1" quotePrefix="1" applyFont="1" applyBorder="1" applyAlignment="1">
      <alignment horizontal="centerContinuous"/>
    </xf>
    <xf numFmtId="0" fontId="5" fillId="0" borderId="7" xfId="1" applyFont="1" applyBorder="1" applyAlignment="1">
      <alignment horizontal="centerContinuous"/>
    </xf>
    <xf numFmtId="0" fontId="5" fillId="0" borderId="10" xfId="1" applyFont="1" applyBorder="1" applyAlignment="1">
      <alignment horizontal="centerContinuous"/>
    </xf>
    <xf numFmtId="0" fontId="5" fillId="0" borderId="0" xfId="1" applyFont="1"/>
    <xf numFmtId="0" fontId="5" fillId="0" borderId="11" xfId="1" quotePrefix="1" applyFont="1" applyBorder="1" applyAlignment="1">
      <alignment horizontal="left" vertical="center"/>
    </xf>
    <xf numFmtId="0" fontId="5" fillId="0" borderId="12" xfId="1" quotePrefix="1" applyFont="1" applyBorder="1" applyAlignment="1">
      <alignment horizontal="left" vertical="center"/>
    </xf>
    <xf numFmtId="0" fontId="5" fillId="0" borderId="13" xfId="1" quotePrefix="1" applyFont="1" applyBorder="1" applyAlignment="1">
      <alignment horizontal="left" vertical="center"/>
    </xf>
    <xf numFmtId="0" fontId="4" fillId="0" borderId="14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5" fillId="0" borderId="15" xfId="1" applyFont="1" applyBorder="1" applyAlignment="1">
      <alignment horizontal="centerContinuous"/>
    </xf>
    <xf numFmtId="0" fontId="5" fillId="0" borderId="16" xfId="1" applyFont="1" applyBorder="1" applyAlignment="1">
      <alignment horizontal="centerContinuous"/>
    </xf>
    <xf numFmtId="0" fontId="5" fillId="0" borderId="17" xfId="1" applyFont="1" applyBorder="1" applyAlignment="1">
      <alignment horizontal="centerContinuous"/>
    </xf>
    <xf numFmtId="0" fontId="5" fillId="0" borderId="18" xfId="1" applyFont="1" applyBorder="1" applyAlignment="1">
      <alignment horizontal="centerContinuous"/>
    </xf>
    <xf numFmtId="0" fontId="5" fillId="0" borderId="19" xfId="1" applyFont="1" applyBorder="1" applyAlignment="1">
      <alignment horizontal="centerContinuous"/>
    </xf>
    <xf numFmtId="15" fontId="5" fillId="0" borderId="17" xfId="1" applyNumberFormat="1" applyFont="1" applyBorder="1" applyAlignment="1">
      <alignment horizontal="centerContinuous"/>
    </xf>
    <xf numFmtId="15" fontId="5" fillId="0" borderId="20" xfId="1" applyNumberFormat="1" applyFont="1" applyBorder="1" applyAlignment="1">
      <alignment horizontal="centerContinuous"/>
    </xf>
    <xf numFmtId="0" fontId="4" fillId="0" borderId="21" xfId="1" quotePrefix="1" applyFont="1" applyBorder="1" applyAlignment="1">
      <alignment horizontal="centerContinuous" vertical="center"/>
    </xf>
    <xf numFmtId="0" fontId="5" fillId="0" borderId="12" xfId="1" quotePrefix="1" applyFont="1" applyBorder="1" applyAlignment="1">
      <alignment horizontal="centerContinuous" vertical="center"/>
    </xf>
    <xf numFmtId="0" fontId="5" fillId="0" borderId="12" xfId="1" applyFont="1" applyBorder="1" applyAlignment="1">
      <alignment horizontal="centerContinuous"/>
    </xf>
    <xf numFmtId="0" fontId="5" fillId="0" borderId="13" xfId="1" applyFont="1" applyBorder="1" applyAlignment="1">
      <alignment horizontal="centerContinuous"/>
    </xf>
    <xf numFmtId="0" fontId="4" fillId="0" borderId="15" xfId="1" applyFont="1" applyBorder="1" applyAlignment="1">
      <alignment horizontal="left"/>
    </xf>
    <xf numFmtId="0" fontId="4" fillId="0" borderId="16" xfId="1" applyFont="1" applyBorder="1" applyAlignment="1">
      <alignment horizontal="left"/>
    </xf>
    <xf numFmtId="0" fontId="5" fillId="0" borderId="21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Continuous"/>
    </xf>
    <xf numFmtId="0" fontId="5" fillId="0" borderId="24" xfId="1" applyFont="1" applyBorder="1"/>
    <xf numFmtId="0" fontId="5" fillId="0" borderId="15" xfId="1" applyFont="1" applyBorder="1"/>
    <xf numFmtId="0" fontId="5" fillId="0" borderId="16" xfId="1" applyFont="1" applyBorder="1"/>
    <xf numFmtId="49" fontId="5" fillId="0" borderId="22" xfId="1" applyNumberFormat="1" applyFont="1" applyBorder="1" applyAlignment="1">
      <alignment horizontal="center"/>
    </xf>
    <xf numFmtId="49" fontId="2" fillId="0" borderId="23" xfId="1" applyNumberFormat="1" applyBorder="1" applyAlignment="1">
      <alignment horizontal="center"/>
    </xf>
    <xf numFmtId="0" fontId="5" fillId="0" borderId="15" xfId="1" quotePrefix="1" applyFont="1" applyBorder="1" applyAlignment="1">
      <alignment horizontal="centerContinuous"/>
    </xf>
    <xf numFmtId="0" fontId="5" fillId="0" borderId="16" xfId="1" quotePrefix="1" applyFont="1" applyBorder="1" applyAlignment="1">
      <alignment horizontal="centerContinuous"/>
    </xf>
    <xf numFmtId="0" fontId="5" fillId="0" borderId="14" xfId="1" applyFont="1" applyBorder="1" applyAlignment="1">
      <alignment horizontal="left"/>
    </xf>
    <xf numFmtId="0" fontId="5" fillId="0" borderId="15" xfId="1" applyFont="1" applyBorder="1" applyAlignment="1">
      <alignment horizontal="left"/>
    </xf>
    <xf numFmtId="164" fontId="2" fillId="0" borderId="14" xfId="1" applyNumberFormat="1" applyBorder="1" applyAlignment="1">
      <alignment horizontal="left"/>
    </xf>
    <xf numFmtId="164" fontId="2" fillId="0" borderId="15" xfId="1" applyNumberFormat="1" applyBorder="1" applyAlignment="1">
      <alignment horizontal="centerContinuous"/>
    </xf>
    <xf numFmtId="164" fontId="2" fillId="0" borderId="25" xfId="1" applyNumberFormat="1" applyBorder="1" applyAlignment="1">
      <alignment horizontal="centerContinuous"/>
    </xf>
    <xf numFmtId="0" fontId="5" fillId="0" borderId="24" xfId="1" applyFont="1" applyBorder="1" applyAlignment="1">
      <alignment horizontal="left"/>
    </xf>
    <xf numFmtId="0" fontId="4" fillId="0" borderId="14" xfId="1" applyFont="1" applyBorder="1" applyAlignment="1">
      <alignment horizontal="left"/>
    </xf>
    <xf numFmtId="0" fontId="4" fillId="0" borderId="15" xfId="2" applyNumberFormat="1" applyFont="1" applyFill="1" applyBorder="1" applyAlignment="1">
      <alignment horizontal="left"/>
    </xf>
    <xf numFmtId="0" fontId="2" fillId="0" borderId="15" xfId="1" applyBorder="1"/>
    <xf numFmtId="0" fontId="2" fillId="0" borderId="14" xfId="1" applyBorder="1" applyAlignment="1">
      <alignment horizontal="left"/>
    </xf>
    <xf numFmtId="0" fontId="2" fillId="0" borderId="16" xfId="1" applyBorder="1" applyAlignment="1">
      <alignment horizontal="left"/>
    </xf>
    <xf numFmtId="0" fontId="2" fillId="0" borderId="14" xfId="1" applyBorder="1" applyAlignment="1">
      <alignment horizontal="centerContinuous"/>
    </xf>
    <xf numFmtId="0" fontId="2" fillId="0" borderId="25" xfId="1" applyBorder="1" applyAlignment="1">
      <alignment horizontal="centerContinuous"/>
    </xf>
    <xf numFmtId="0" fontId="2" fillId="0" borderId="16" xfId="1" applyBorder="1" applyAlignment="1">
      <alignment horizontal="centerContinuous"/>
    </xf>
    <xf numFmtId="0" fontId="2" fillId="0" borderId="12" xfId="1" applyBorder="1"/>
    <xf numFmtId="0" fontId="2" fillId="0" borderId="26" xfId="1" applyBorder="1"/>
    <xf numFmtId="0" fontId="2" fillId="0" borderId="12" xfId="1" applyBorder="1" applyAlignment="1">
      <alignment horizontal="centerContinuous"/>
    </xf>
    <xf numFmtId="0" fontId="2" fillId="0" borderId="21" xfId="1" applyBorder="1" applyAlignment="1">
      <alignment horizontal="centerContinuous"/>
    </xf>
    <xf numFmtId="0" fontId="2" fillId="0" borderId="22" xfId="1" applyBorder="1"/>
    <xf numFmtId="0" fontId="6" fillId="0" borderId="12" xfId="1" applyFont="1" applyBorder="1" applyAlignment="1" applyProtection="1">
      <alignment horizontal="centerContinuous"/>
      <protection hidden="1"/>
    </xf>
    <xf numFmtId="0" fontId="4" fillId="0" borderId="24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166" fontId="4" fillId="0" borderId="15" xfId="1" applyNumberFormat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2" fillId="0" borderId="22" xfId="1" applyBorder="1" applyAlignment="1">
      <alignment horizontal="center" vertical="center"/>
    </xf>
    <xf numFmtId="0" fontId="4" fillId="0" borderId="14" xfId="1" applyFont="1" applyBorder="1" applyAlignment="1" applyProtection="1">
      <alignment horizontal="right" vertical="center"/>
      <protection locked="0"/>
    </xf>
    <xf numFmtId="0" fontId="4" fillId="0" borderId="25" xfId="1" applyFont="1" applyBorder="1" applyAlignment="1">
      <alignment horizontal="left" vertical="center"/>
    </xf>
    <xf numFmtId="0" fontId="4" fillId="0" borderId="27" xfId="1" applyFont="1" applyBorder="1" applyAlignment="1">
      <alignment horizontal="center"/>
    </xf>
    <xf numFmtId="0" fontId="4" fillId="0" borderId="28" xfId="1" applyFont="1" applyBorder="1" applyAlignment="1">
      <alignment horizontal="center"/>
    </xf>
    <xf numFmtId="0" fontId="4" fillId="0" borderId="29" xfId="1" applyFont="1" applyBorder="1" applyAlignment="1">
      <alignment horizontal="center"/>
    </xf>
    <xf numFmtId="166" fontId="4" fillId="0" borderId="1" xfId="1" applyNumberFormat="1" applyFont="1" applyBorder="1" applyAlignment="1">
      <alignment horizontal="centerContinuous"/>
    </xf>
    <xf numFmtId="0" fontId="4" fillId="0" borderId="1" xfId="1" applyFont="1" applyBorder="1" applyAlignment="1">
      <alignment horizontal="centerContinuous"/>
    </xf>
    <xf numFmtId="0" fontId="4" fillId="0" borderId="29" xfId="1" applyFont="1" applyBorder="1" applyAlignment="1">
      <alignment horizontal="centerContinuous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 applyProtection="1">
      <alignment horizontal="left" vertical="center"/>
      <protection locked="0"/>
    </xf>
    <xf numFmtId="0" fontId="4" fillId="0" borderId="34" xfId="1" applyFont="1" applyBorder="1" applyAlignment="1">
      <alignment horizontal="left" vertical="center"/>
    </xf>
    <xf numFmtId="0" fontId="4" fillId="0" borderId="31" xfId="1" applyFont="1" applyBorder="1" applyAlignment="1" applyProtection="1">
      <alignment horizontal="right" vertical="center"/>
      <protection locked="0"/>
    </xf>
    <xf numFmtId="0" fontId="4" fillId="0" borderId="8" xfId="1" applyFont="1" applyBorder="1" applyAlignment="1">
      <alignment horizontal="center"/>
    </xf>
    <xf numFmtId="0" fontId="4" fillId="0" borderId="8" xfId="1" applyFont="1" applyBorder="1"/>
    <xf numFmtId="0" fontId="4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/>
    </xf>
    <xf numFmtId="166" fontId="4" fillId="0" borderId="5" xfId="1" quotePrefix="1" applyNumberFormat="1" applyFont="1" applyBorder="1" applyAlignment="1">
      <alignment horizontal="center"/>
    </xf>
    <xf numFmtId="0" fontId="4" fillId="0" borderId="36" xfId="1" applyFont="1" applyBorder="1" applyAlignment="1">
      <alignment horizontal="center"/>
    </xf>
    <xf numFmtId="0" fontId="4" fillId="0" borderId="5" xfId="1" applyFont="1" applyBorder="1" applyAlignment="1">
      <alignment horizontal="centerContinuous" vertical="center"/>
    </xf>
    <xf numFmtId="166" fontId="4" fillId="0" borderId="36" xfId="1" applyNumberFormat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166" fontId="4" fillId="0" borderId="7" xfId="1" applyNumberFormat="1" applyFont="1" applyBorder="1" applyAlignment="1">
      <alignment horizontal="center"/>
    </xf>
    <xf numFmtId="166" fontId="4" fillId="0" borderId="5" xfId="1" applyNumberFormat="1" applyFont="1" applyBorder="1" applyAlignment="1">
      <alignment horizontal="center"/>
    </xf>
    <xf numFmtId="0" fontId="4" fillId="0" borderId="36" xfId="1" quotePrefix="1" applyFont="1" applyBorder="1" applyAlignment="1">
      <alignment horizontal="center" vertical="center"/>
    </xf>
    <xf numFmtId="0" fontId="4" fillId="0" borderId="37" xfId="1" applyFont="1" applyBorder="1" applyAlignment="1">
      <alignment horizontal="center"/>
    </xf>
    <xf numFmtId="0" fontId="4" fillId="0" borderId="5" xfId="1" quotePrefix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38" xfId="1" applyFont="1" applyBorder="1" applyAlignment="1">
      <alignment horizontal="center"/>
    </xf>
    <xf numFmtId="166" fontId="4" fillId="0" borderId="16" xfId="1" applyNumberFormat="1" applyFont="1" applyBorder="1" applyAlignment="1">
      <alignment horizontal="center"/>
    </xf>
    <xf numFmtId="0" fontId="4" fillId="0" borderId="16" xfId="1" applyFont="1" applyBorder="1" applyAlignment="1">
      <alignment horizontal="centerContinuous" vertical="center"/>
    </xf>
    <xf numFmtId="166" fontId="4" fillId="0" borderId="22" xfId="1" quotePrefix="1" applyNumberFormat="1" applyFont="1" applyBorder="1" applyAlignment="1">
      <alignment horizontal="center" vertical="center"/>
    </xf>
    <xf numFmtId="166" fontId="4" fillId="0" borderId="22" xfId="1" applyNumberFormat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166" fontId="4" fillId="0" borderId="14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22" xfId="1" quotePrefix="1" applyFont="1" applyBorder="1" applyAlignment="1">
      <alignment horizontal="center" vertical="center"/>
    </xf>
    <xf numFmtId="0" fontId="4" fillId="0" borderId="14" xfId="1" applyFont="1" applyBorder="1" applyAlignment="1">
      <alignment horizontal="center"/>
    </xf>
    <xf numFmtId="166" fontId="4" fillId="0" borderId="26" xfId="1" applyNumberFormat="1" applyFont="1" applyBorder="1" applyAlignment="1">
      <alignment horizontal="center" vertical="center"/>
    </xf>
    <xf numFmtId="166" fontId="4" fillId="0" borderId="13" xfId="1" applyNumberFormat="1" applyFont="1" applyBorder="1" applyAlignment="1">
      <alignment horizontal="center"/>
    </xf>
    <xf numFmtId="0" fontId="4" fillId="0" borderId="2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166" fontId="4" fillId="0" borderId="21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40" xfId="1" applyFont="1" applyBorder="1" applyAlignment="1">
      <alignment horizontal="center"/>
    </xf>
    <xf numFmtId="166" fontId="4" fillId="0" borderId="29" xfId="1" applyNumberFormat="1" applyFont="1" applyBorder="1" applyAlignment="1">
      <alignment horizontal="center"/>
    </xf>
    <xf numFmtId="0" fontId="4" fillId="0" borderId="41" xfId="1" applyFont="1" applyBorder="1" applyAlignment="1">
      <alignment horizontal="centerContinuous"/>
    </xf>
    <xf numFmtId="0" fontId="4" fillId="0" borderId="29" xfId="1" applyFont="1" applyBorder="1" applyAlignment="1">
      <alignment horizontal="centerContinuous" vertical="center"/>
    </xf>
    <xf numFmtId="166" fontId="4" fillId="0" borderId="33" xfId="1" quotePrefix="1" applyNumberFormat="1" applyFont="1" applyBorder="1" applyAlignment="1">
      <alignment horizontal="center" vertical="center"/>
    </xf>
    <xf numFmtId="166" fontId="4" fillId="0" borderId="33" xfId="1" applyNumberFormat="1" applyFont="1" applyBorder="1" applyAlignment="1">
      <alignment horizontal="center" vertical="center"/>
    </xf>
    <xf numFmtId="166" fontId="4" fillId="0" borderId="41" xfId="1" applyNumberFormat="1" applyFont="1" applyBorder="1" applyAlignment="1">
      <alignment horizontal="center"/>
    </xf>
    <xf numFmtId="0" fontId="4" fillId="0" borderId="42" xfId="1" applyFont="1" applyBorder="1" applyAlignment="1">
      <alignment horizontal="center"/>
    </xf>
    <xf numFmtId="0" fontId="4" fillId="0" borderId="33" xfId="1" quotePrefix="1" applyFont="1" applyBorder="1" applyAlignment="1">
      <alignment horizontal="center" vertical="center"/>
    </xf>
    <xf numFmtId="0" fontId="4" fillId="0" borderId="41" xfId="1" applyFont="1" applyBorder="1" applyAlignment="1">
      <alignment horizontal="center"/>
    </xf>
    <xf numFmtId="0" fontId="4" fillId="2" borderId="1" xfId="1" applyFont="1" applyFill="1" applyBorder="1"/>
    <xf numFmtId="0" fontId="2" fillId="3" borderId="43" xfId="3" applyFill="1" applyBorder="1" applyAlignment="1">
      <alignment vertical="center"/>
    </xf>
    <xf numFmtId="0" fontId="2" fillId="3" borderId="44" xfId="3" applyFill="1" applyBorder="1" applyAlignment="1">
      <alignment vertical="center"/>
    </xf>
    <xf numFmtId="0" fontId="2" fillId="3" borderId="45" xfId="3" applyFill="1" applyBorder="1" applyAlignment="1">
      <alignment vertical="center"/>
    </xf>
    <xf numFmtId="0" fontId="2" fillId="3" borderId="46" xfId="3" applyFill="1" applyBorder="1" applyAlignment="1">
      <alignment vertical="center"/>
    </xf>
    <xf numFmtId="0" fontId="2" fillId="3" borderId="45" xfId="3" applyFill="1" applyBorder="1" applyAlignment="1">
      <alignment horizontal="center" vertical="center"/>
    </xf>
    <xf numFmtId="0" fontId="2" fillId="3" borderId="46" xfId="3" applyFill="1" applyBorder="1" applyAlignment="1">
      <alignment horizontal="center" vertical="center"/>
    </xf>
    <xf numFmtId="0" fontId="8" fillId="3" borderId="47" xfId="3" applyFont="1" applyFill="1" applyBorder="1" applyAlignment="1">
      <alignment horizontal="justify"/>
    </xf>
    <xf numFmtId="0" fontId="2" fillId="3" borderId="47" xfId="3" applyFill="1" applyBorder="1" applyAlignment="1">
      <alignment horizontal="center" vertical="center"/>
    </xf>
    <xf numFmtId="0" fontId="2" fillId="3" borderId="46" xfId="3" applyFill="1" applyBorder="1" applyAlignment="1">
      <alignment horizontal="centerContinuous" vertical="center"/>
    </xf>
    <xf numFmtId="0" fontId="2" fillId="3" borderId="44" xfId="3" applyFill="1" applyBorder="1" applyAlignment="1">
      <alignment horizontal="centerContinuous" vertical="center"/>
    </xf>
    <xf numFmtId="0" fontId="8" fillId="3" borderId="47" xfId="3" applyFont="1" applyFill="1" applyBorder="1" applyAlignment="1">
      <alignment horizontal="center" vertical="center"/>
    </xf>
    <xf numFmtId="0" fontId="8" fillId="3" borderId="48" xfId="3" applyFont="1" applyFill="1" applyBorder="1" applyAlignment="1">
      <alignment horizontal="center" vertical="center"/>
    </xf>
    <xf numFmtId="0" fontId="2" fillId="3" borderId="43" xfId="1" applyFill="1" applyBorder="1" applyAlignment="1">
      <alignment vertical="center"/>
    </xf>
    <xf numFmtId="0" fontId="2" fillId="3" borderId="44" xfId="1" applyFill="1" applyBorder="1" applyAlignment="1">
      <alignment vertical="center"/>
    </xf>
    <xf numFmtId="0" fontId="2" fillId="3" borderId="45" xfId="1" applyFill="1" applyBorder="1" applyAlignment="1">
      <alignment vertical="center"/>
    </xf>
    <xf numFmtId="0" fontId="2" fillId="3" borderId="46" xfId="1" applyFill="1" applyBorder="1" applyAlignment="1">
      <alignment vertical="center"/>
    </xf>
    <xf numFmtId="0" fontId="2" fillId="3" borderId="45" xfId="1" applyFill="1" applyBorder="1" applyAlignment="1">
      <alignment horizontal="center" vertical="center"/>
    </xf>
    <xf numFmtId="0" fontId="2" fillId="3" borderId="46" xfId="1" applyFill="1" applyBorder="1" applyAlignment="1">
      <alignment horizontal="center" vertical="center"/>
    </xf>
    <xf numFmtId="0" fontId="8" fillId="3" borderId="47" xfId="1" applyFont="1" applyFill="1" applyBorder="1" applyAlignment="1">
      <alignment horizontal="justify"/>
    </xf>
    <xf numFmtId="0" fontId="2" fillId="3" borderId="47" xfId="1" applyFill="1" applyBorder="1" applyAlignment="1">
      <alignment horizontal="center" vertical="center"/>
    </xf>
    <xf numFmtId="0" fontId="2" fillId="3" borderId="46" xfId="1" applyFill="1" applyBorder="1" applyAlignment="1">
      <alignment horizontal="centerContinuous" vertical="center"/>
    </xf>
    <xf numFmtId="0" fontId="2" fillId="3" borderId="44" xfId="1" applyFill="1" applyBorder="1" applyAlignment="1">
      <alignment horizontal="centerContinuous" vertical="center"/>
    </xf>
    <xf numFmtId="0" fontId="8" fillId="3" borderId="47" xfId="1" applyFont="1" applyFill="1" applyBorder="1" applyAlignment="1">
      <alignment horizontal="center" vertical="center"/>
    </xf>
    <xf numFmtId="0" fontId="8" fillId="3" borderId="48" xfId="1" applyFont="1" applyFill="1" applyBorder="1" applyAlignment="1">
      <alignment horizontal="center" vertical="center"/>
    </xf>
    <xf numFmtId="0" fontId="2" fillId="3" borderId="45" xfId="1" applyFill="1" applyBorder="1" applyAlignment="1">
      <alignment horizontal="centerContinuous" vertical="center"/>
    </xf>
    <xf numFmtId="0" fontId="8" fillId="3" borderId="45" xfId="1" applyFont="1" applyFill="1" applyBorder="1" applyAlignment="1">
      <alignment horizontal="centerContinuous" vertical="center"/>
    </xf>
    <xf numFmtId="0" fontId="2" fillId="0" borderId="49" xfId="3" applyBorder="1" applyAlignment="1">
      <alignment horizontal="left"/>
    </xf>
    <xf numFmtId="0" fontId="2" fillId="0" borderId="8" xfId="3" quotePrefix="1" applyBorder="1" applyAlignment="1">
      <alignment horizontal="left"/>
    </xf>
    <xf numFmtId="0" fontId="2" fillId="0" borderId="10" xfId="3" quotePrefix="1" applyBorder="1" applyAlignment="1">
      <alignment horizontal="left"/>
    </xf>
    <xf numFmtId="0" fontId="2" fillId="0" borderId="8" xfId="3" applyBorder="1"/>
    <xf numFmtId="0" fontId="9" fillId="0" borderId="8" xfId="3" applyFont="1" applyBorder="1"/>
    <xf numFmtId="0" fontId="9" fillId="0" borderId="8" xfId="3" applyFont="1" applyBorder="1" applyAlignment="1">
      <alignment horizontal="center"/>
    </xf>
    <xf numFmtId="167" fontId="9" fillId="0" borderId="10" xfId="3" applyNumberFormat="1" applyFont="1" applyBorder="1" applyAlignment="1">
      <alignment horizontal="center"/>
    </xf>
    <xf numFmtId="0" fontId="2" fillId="4" borderId="50" xfId="1" applyFill="1" applyBorder="1" applyProtection="1">
      <protection hidden="1"/>
    </xf>
    <xf numFmtId="0" fontId="2" fillId="4" borderId="51" xfId="1" applyFill="1" applyBorder="1" applyProtection="1">
      <protection hidden="1"/>
    </xf>
    <xf numFmtId="0" fontId="2" fillId="4" borderId="52" xfId="1" applyFill="1" applyBorder="1" applyProtection="1">
      <protection hidden="1"/>
    </xf>
    <xf numFmtId="0" fontId="2" fillId="0" borderId="53" xfId="1" applyBorder="1" applyAlignment="1" applyProtection="1">
      <alignment horizontal="left"/>
      <protection hidden="1"/>
    </xf>
    <xf numFmtId="0" fontId="2" fillId="0" borderId="51" xfId="1" quotePrefix="1" applyBorder="1" applyAlignment="1" applyProtection="1">
      <alignment horizontal="center"/>
      <protection hidden="1"/>
    </xf>
    <xf numFmtId="0" fontId="2" fillId="0" borderId="52" xfId="1" applyBorder="1" applyAlignment="1" applyProtection="1">
      <alignment horizontal="center"/>
      <protection hidden="1"/>
    </xf>
    <xf numFmtId="166" fontId="2" fillId="0" borderId="53" xfId="1" quotePrefix="1" applyNumberFormat="1" applyBorder="1" applyAlignment="1" applyProtection="1">
      <alignment horizontal="right"/>
      <protection hidden="1"/>
    </xf>
    <xf numFmtId="0" fontId="2" fillId="0" borderId="54" xfId="1" applyBorder="1" applyAlignment="1" applyProtection="1">
      <alignment horizontal="right"/>
      <protection hidden="1"/>
    </xf>
    <xf numFmtId="0" fontId="2" fillId="0" borderId="54" xfId="1" applyBorder="1" applyAlignment="1">
      <alignment horizontal="right"/>
    </xf>
    <xf numFmtId="0" fontId="2" fillId="0" borderId="53" xfId="4" quotePrefix="1" applyBorder="1" applyProtection="1">
      <protection locked="0" hidden="1"/>
    </xf>
    <xf numFmtId="0" fontId="2" fillId="0" borderId="51" xfId="1" applyBorder="1"/>
    <xf numFmtId="0" fontId="2" fillId="0" borderId="51" xfId="1" applyBorder="1" applyAlignment="1">
      <alignment horizontal="left"/>
    </xf>
    <xf numFmtId="166" fontId="2" fillId="0" borderId="51" xfId="1" applyNumberFormat="1" applyBorder="1" applyAlignment="1">
      <alignment horizontal="right"/>
    </xf>
    <xf numFmtId="167" fontId="2" fillId="0" borderId="54" xfId="4" applyNumberFormat="1" applyBorder="1" applyAlignment="1" applyProtection="1">
      <alignment horizontal="right"/>
      <protection hidden="1"/>
    </xf>
    <xf numFmtId="167" fontId="2" fillId="0" borderId="55" xfId="4" applyNumberFormat="1" applyBorder="1" applyAlignment="1" applyProtection="1">
      <alignment horizontal="center"/>
      <protection hidden="1"/>
    </xf>
    <xf numFmtId="0" fontId="2" fillId="4" borderId="50" xfId="1" applyFill="1" applyBorder="1" applyAlignment="1" applyProtection="1">
      <alignment horizontal="left"/>
      <protection hidden="1"/>
    </xf>
    <xf numFmtId="49" fontId="2" fillId="0" borderId="52" xfId="1" applyNumberFormat="1" applyBorder="1" applyAlignment="1" applyProtection="1">
      <alignment horizontal="center"/>
      <protection hidden="1"/>
    </xf>
    <xf numFmtId="0" fontId="2" fillId="0" borderId="53" xfId="1" quotePrefix="1" applyBorder="1" applyAlignment="1" applyProtection="1">
      <alignment horizontal="center"/>
      <protection locked="0" hidden="1"/>
    </xf>
    <xf numFmtId="0" fontId="2" fillId="0" borderId="54" xfId="1" quotePrefix="1" applyBorder="1" applyAlignment="1" applyProtection="1">
      <alignment horizontal="right"/>
      <protection hidden="1"/>
    </xf>
    <xf numFmtId="0" fontId="2" fillId="0" borderId="53" xfId="1" applyBorder="1" applyProtection="1">
      <protection locked="0" hidden="1"/>
    </xf>
    <xf numFmtId="0" fontId="2" fillId="0" borderId="51" xfId="1" applyBorder="1" applyProtection="1">
      <protection locked="0" hidden="1"/>
    </xf>
    <xf numFmtId="0" fontId="2" fillId="0" borderId="51" xfId="1" applyBorder="1" applyAlignment="1" applyProtection="1">
      <alignment horizontal="left"/>
      <protection locked="0" hidden="1"/>
    </xf>
    <xf numFmtId="0" fontId="2" fillId="0" borderId="51" xfId="1" applyBorder="1" applyAlignment="1" applyProtection="1">
      <alignment horizontal="right"/>
      <protection locked="0" hidden="1"/>
    </xf>
    <xf numFmtId="2" fontId="2" fillId="0" borderId="56" xfId="1" applyNumberFormat="1" applyBorder="1" applyAlignment="1" applyProtection="1">
      <alignment horizontal="right"/>
      <protection locked="0" hidden="1"/>
    </xf>
    <xf numFmtId="2" fontId="2" fillId="0" borderId="55" xfId="1" applyNumberFormat="1" applyBorder="1" applyAlignment="1" applyProtection="1">
      <alignment horizontal="center"/>
      <protection locked="0" hidden="1"/>
    </xf>
    <xf numFmtId="0" fontId="2" fillId="0" borderId="57" xfId="3" quotePrefix="1" applyBorder="1" applyAlignment="1">
      <alignment horizontal="left"/>
    </xf>
    <xf numFmtId="0" fontId="2" fillId="0" borderId="1" xfId="3" quotePrefix="1" applyBorder="1" applyAlignment="1">
      <alignment horizontal="left"/>
    </xf>
    <xf numFmtId="0" fontId="2" fillId="0" borderId="34" xfId="3" quotePrefix="1" applyBorder="1" applyAlignment="1">
      <alignment horizontal="left"/>
    </xf>
    <xf numFmtId="0" fontId="2" fillId="0" borderId="0" xfId="3" quotePrefix="1" applyAlignment="1">
      <alignment horizontal="left"/>
    </xf>
    <xf numFmtId="0" fontId="2" fillId="0" borderId="0" xfId="3"/>
    <xf numFmtId="0" fontId="9" fillId="0" borderId="0" xfId="3" applyFont="1"/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/>
    </xf>
    <xf numFmtId="167" fontId="9" fillId="0" borderId="58" xfId="3" applyNumberFormat="1" applyFont="1" applyBorder="1" applyAlignment="1">
      <alignment horizontal="center"/>
    </xf>
    <xf numFmtId="0" fontId="2" fillId="0" borderId="50" xfId="1" applyBorder="1" applyProtection="1">
      <protection hidden="1"/>
    </xf>
    <xf numFmtId="0" fontId="2" fillId="0" borderId="51" xfId="1" applyBorder="1" applyProtection="1">
      <protection hidden="1"/>
    </xf>
    <xf numFmtId="0" fontId="2" fillId="0" borderId="52" xfId="1" applyBorder="1" applyProtection="1">
      <protection hidden="1"/>
    </xf>
    <xf numFmtId="0" fontId="2" fillId="0" borderId="52" xfId="1" quotePrefix="1" applyBorder="1" applyAlignment="1" applyProtection="1">
      <alignment horizontal="center"/>
      <protection hidden="1"/>
    </xf>
    <xf numFmtId="0" fontId="2" fillId="0" borderId="53" xfId="4" applyBorder="1" applyProtection="1">
      <protection locked="0" hidden="1"/>
    </xf>
    <xf numFmtId="0" fontId="10" fillId="0" borderId="52" xfId="1" applyFont="1" applyBorder="1" applyProtection="1">
      <protection hidden="1"/>
    </xf>
    <xf numFmtId="0" fontId="2" fillId="0" borderId="53" xfId="4" applyBorder="1" applyAlignment="1" applyProtection="1">
      <alignment horizontal="left"/>
      <protection hidden="1"/>
    </xf>
    <xf numFmtId="2" fontId="2" fillId="0" borderId="52" xfId="1" applyNumberFormat="1" applyBorder="1" applyAlignment="1" applyProtection="1">
      <alignment horizontal="right"/>
      <protection locked="0" hidden="1"/>
    </xf>
    <xf numFmtId="0" fontId="2" fillId="0" borderId="59" xfId="3" applyBorder="1"/>
    <xf numFmtId="166" fontId="2" fillId="0" borderId="53" xfId="1" applyNumberFormat="1" applyBorder="1" applyAlignment="1" applyProtection="1">
      <alignment horizontal="right"/>
      <protection hidden="1"/>
    </xf>
    <xf numFmtId="0" fontId="2" fillId="0" borderId="58" xfId="3" applyBorder="1"/>
    <xf numFmtId="0" fontId="2" fillId="0" borderId="53" xfId="1" applyBorder="1"/>
    <xf numFmtId="0" fontId="2" fillId="0" borderId="0" xfId="1" quotePrefix="1" applyAlignment="1">
      <alignment horizontal="left"/>
    </xf>
    <xf numFmtId="0" fontId="2" fillId="0" borderId="51" xfId="1" applyBorder="1" applyAlignment="1">
      <alignment horizontal="right"/>
    </xf>
    <xf numFmtId="0" fontId="2" fillId="0" borderId="53" xfId="1" quotePrefix="1" applyBorder="1" applyProtection="1">
      <protection locked="0" hidden="1"/>
    </xf>
    <xf numFmtId="0" fontId="2" fillId="0" borderId="50" xfId="1" applyBorder="1" applyAlignment="1" applyProtection="1">
      <alignment horizontal="left"/>
      <protection hidden="1"/>
    </xf>
    <xf numFmtId="0" fontId="2" fillId="0" borderId="51" xfId="1" applyBorder="1" applyAlignment="1" applyProtection="1">
      <alignment horizontal="left"/>
      <protection hidden="1"/>
    </xf>
    <xf numFmtId="0" fontId="2" fillId="0" borderId="52" xfId="1" applyBorder="1" applyAlignment="1" applyProtection="1">
      <alignment horizontal="left"/>
      <protection hidden="1"/>
    </xf>
    <xf numFmtId="0" fontId="10" fillId="0" borderId="52" xfId="1" applyFont="1" applyBorder="1" applyAlignment="1" applyProtection="1">
      <alignment horizontal="left"/>
      <protection hidden="1"/>
    </xf>
    <xf numFmtId="0" fontId="2" fillId="0" borderId="53" xfId="1" applyBorder="1" applyAlignment="1">
      <alignment horizontal="left"/>
    </xf>
    <xf numFmtId="0" fontId="2" fillId="0" borderId="52" xfId="1" applyBorder="1" applyAlignment="1">
      <alignment horizontal="center"/>
    </xf>
    <xf numFmtId="0" fontId="2" fillId="0" borderId="54" xfId="1" quotePrefix="1" applyBorder="1" applyAlignment="1">
      <alignment horizontal="right"/>
    </xf>
    <xf numFmtId="0" fontId="2" fillId="0" borderId="53" xfId="1" quotePrefix="1" applyBorder="1"/>
    <xf numFmtId="0" fontId="2" fillId="0" borderId="60" xfId="1" applyBorder="1" applyAlignment="1">
      <alignment horizontal="right"/>
    </xf>
    <xf numFmtId="0" fontId="2" fillId="0" borderId="52" xfId="1" applyBorder="1" applyAlignment="1" applyProtection="1">
      <alignment horizontal="center"/>
      <protection locked="0" hidden="1"/>
    </xf>
    <xf numFmtId="0" fontId="11" fillId="0" borderId="0" xfId="3" applyFont="1"/>
    <xf numFmtId="0" fontId="12" fillId="0" borderId="49" xfId="3" applyFont="1" applyBorder="1" applyAlignment="1" applyProtection="1">
      <alignment horizontal="left" vertical="center"/>
      <protection hidden="1"/>
    </xf>
    <xf numFmtId="0" fontId="12" fillId="0" borderId="8" xfId="3" applyFont="1" applyBorder="1" applyAlignment="1" applyProtection="1">
      <alignment horizontal="left" vertical="center"/>
      <protection hidden="1"/>
    </xf>
    <xf numFmtId="0" fontId="2" fillId="0" borderId="10" xfId="3" applyBorder="1"/>
    <xf numFmtId="0" fontId="12" fillId="0" borderId="59" xfId="3" applyFont="1" applyBorder="1" applyAlignment="1" applyProtection="1">
      <alignment horizontal="left" vertical="center"/>
      <protection hidden="1"/>
    </xf>
    <xf numFmtId="0" fontId="12" fillId="0" borderId="0" xfId="3" applyFont="1" applyAlignment="1" applyProtection="1">
      <alignment horizontal="left" vertical="center"/>
      <protection hidden="1"/>
    </xf>
    <xf numFmtId="0" fontId="2" fillId="0" borderId="0" xfId="3" applyAlignment="1" applyProtection="1">
      <alignment horizontal="left"/>
      <protection hidden="1"/>
    </xf>
    <xf numFmtId="0" fontId="2" fillId="0" borderId="0" xfId="3" quotePrefix="1" applyAlignment="1" applyProtection="1">
      <alignment horizontal="center"/>
      <protection hidden="1"/>
    </xf>
    <xf numFmtId="0" fontId="2" fillId="0" borderId="0" xfId="3" applyAlignment="1" applyProtection="1">
      <alignment horizontal="center"/>
      <protection hidden="1"/>
    </xf>
    <xf numFmtId="166" fontId="2" fillId="0" borderId="0" xfId="3" quotePrefix="1" applyNumberFormat="1" applyAlignment="1" applyProtection="1">
      <alignment horizontal="right"/>
      <protection hidden="1"/>
    </xf>
    <xf numFmtId="0" fontId="2" fillId="0" borderId="0" xfId="3" applyAlignment="1" applyProtection="1">
      <alignment horizontal="right"/>
      <protection hidden="1"/>
    </xf>
    <xf numFmtId="0" fontId="2" fillId="0" borderId="0" xfId="3" applyAlignment="1">
      <alignment horizontal="right"/>
    </xf>
    <xf numFmtId="0" fontId="2" fillId="0" borderId="0" xfId="3" quotePrefix="1"/>
    <xf numFmtId="0" fontId="2" fillId="0" borderId="0" xfId="3" applyAlignment="1">
      <alignment horizontal="left"/>
    </xf>
    <xf numFmtId="167" fontId="2" fillId="0" borderId="0" xfId="4" applyNumberFormat="1" applyAlignment="1" applyProtection="1">
      <alignment horizontal="right"/>
      <protection hidden="1"/>
    </xf>
    <xf numFmtId="167" fontId="2" fillId="0" borderId="58" xfId="4" applyNumberFormat="1" applyBorder="1" applyAlignment="1" applyProtection="1">
      <alignment horizontal="center"/>
      <protection hidden="1"/>
    </xf>
    <xf numFmtId="0" fontId="13" fillId="0" borderId="59" xfId="3" applyFont="1" applyBorder="1" applyAlignment="1" applyProtection="1">
      <alignment horizontal="left"/>
      <protection hidden="1"/>
    </xf>
    <xf numFmtId="0" fontId="14" fillId="0" borderId="0" xfId="3" applyFont="1" applyAlignment="1" applyProtection="1">
      <alignment horizontal="left"/>
      <protection hidden="1"/>
    </xf>
    <xf numFmtId="0" fontId="14" fillId="0" borderId="0" xfId="3" quotePrefix="1" applyFont="1" applyAlignment="1" applyProtection="1">
      <alignment horizontal="center"/>
      <protection hidden="1"/>
    </xf>
    <xf numFmtId="0" fontId="14" fillId="0" borderId="0" xfId="3" applyFont="1" applyAlignment="1" applyProtection="1">
      <alignment horizontal="center"/>
      <protection hidden="1"/>
    </xf>
    <xf numFmtId="166" fontId="14" fillId="0" borderId="0" xfId="3" quotePrefix="1" applyNumberFormat="1" applyFont="1" applyAlignment="1" applyProtection="1">
      <alignment horizontal="right"/>
      <protection hidden="1"/>
    </xf>
    <xf numFmtId="0" fontId="13" fillId="0" borderId="0" xfId="3" applyFont="1"/>
    <xf numFmtId="0" fontId="14" fillId="0" borderId="0" xfId="3" applyFont="1"/>
    <xf numFmtId="0" fontId="14" fillId="0" borderId="0" xfId="3" applyFont="1" applyAlignment="1">
      <alignment horizontal="left"/>
    </xf>
    <xf numFmtId="0" fontId="14" fillId="0" borderId="0" xfId="3" applyFont="1" applyAlignment="1">
      <alignment horizontal="right"/>
    </xf>
    <xf numFmtId="0" fontId="15" fillId="0" borderId="0" xfId="3" applyFont="1"/>
    <xf numFmtId="0" fontId="15" fillId="0" borderId="58" xfId="3" applyFont="1" applyBorder="1"/>
    <xf numFmtId="0" fontId="2" fillId="0" borderId="51" xfId="1" quotePrefix="1" applyBorder="1" applyProtection="1">
      <protection locked="0" hidden="1"/>
    </xf>
    <xf numFmtId="0" fontId="14" fillId="0" borderId="11" xfId="3" applyFont="1" applyBorder="1" applyAlignment="1">
      <alignment horizontal="center" vertical="center"/>
    </xf>
    <xf numFmtId="0" fontId="14" fillId="0" borderId="0" xfId="3" applyFont="1" applyAlignment="1" applyProtection="1">
      <alignment horizontal="right"/>
      <protection hidden="1"/>
    </xf>
    <xf numFmtId="0" fontId="14" fillId="0" borderId="26" xfId="3" applyFont="1" applyBorder="1" applyAlignment="1">
      <alignment horizontal="center" vertical="center"/>
    </xf>
    <xf numFmtId="0" fontId="14" fillId="0" borderId="39" xfId="3" applyFont="1" applyBorder="1" applyAlignment="1">
      <alignment horizontal="center" vertical="center"/>
    </xf>
    <xf numFmtId="0" fontId="14" fillId="0" borderId="24" xfId="3" applyFont="1" applyBorder="1" applyAlignment="1">
      <alignment horizontal="center" vertical="center"/>
    </xf>
    <xf numFmtId="0" fontId="14" fillId="0" borderId="14" xfId="3" applyFont="1" applyBorder="1" applyAlignment="1">
      <alignment horizontal="left" vertical="center"/>
    </xf>
    <xf numFmtId="0" fontId="14" fillId="0" borderId="15" xfId="3" quotePrefix="1" applyFont="1" applyBorder="1" applyAlignment="1">
      <alignment horizontal="left" vertical="center"/>
    </xf>
    <xf numFmtId="0" fontId="14" fillId="0" borderId="14" xfId="3" quotePrefix="1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4" fillId="0" borderId="0" xfId="3" applyFont="1" applyAlignment="1" applyProtection="1">
      <alignment horizontal="right" vertical="center"/>
      <protection hidden="1"/>
    </xf>
    <xf numFmtId="0" fontId="14" fillId="0" borderId="22" xfId="3" applyFont="1" applyBorder="1" applyAlignment="1">
      <alignment horizontal="center" vertical="center"/>
    </xf>
    <xf numFmtId="0" fontId="14" fillId="0" borderId="14" xfId="3" applyFont="1" applyBorder="1" applyAlignment="1">
      <alignment vertical="center"/>
    </xf>
    <xf numFmtId="0" fontId="15" fillId="0" borderId="16" xfId="3" applyFont="1" applyBorder="1" applyAlignment="1">
      <alignment vertical="center"/>
    </xf>
    <xf numFmtId="0" fontId="14" fillId="0" borderId="22" xfId="3" applyFont="1" applyBorder="1" applyAlignment="1">
      <alignment vertical="center"/>
    </xf>
    <xf numFmtId="0" fontId="14" fillId="0" borderId="23" xfId="3" applyFont="1" applyBorder="1" applyAlignment="1">
      <alignment vertical="center"/>
    </xf>
    <xf numFmtId="0" fontId="2" fillId="0" borderId="53" xfId="1" applyBorder="1" applyAlignment="1" applyProtection="1">
      <alignment horizontal="center"/>
      <protection locked="0" hidden="1"/>
    </xf>
    <xf numFmtId="0" fontId="14" fillId="0" borderId="0" xfId="3" applyFont="1" applyAlignment="1">
      <alignment vertical="center"/>
    </xf>
    <xf numFmtId="0" fontId="2" fillId="0" borderId="49" xfId="1" quotePrefix="1" applyBorder="1" applyAlignment="1">
      <alignment horizontal="left"/>
    </xf>
    <xf numFmtId="0" fontId="2" fillId="0" borderId="8" xfId="1" quotePrefix="1" applyBorder="1" applyAlignment="1">
      <alignment horizontal="left"/>
    </xf>
    <xf numFmtId="0" fontId="2" fillId="0" borderId="8" xfId="1" applyBorder="1"/>
    <xf numFmtId="0" fontId="2" fillId="0" borderId="36" xfId="1" quotePrefix="1" applyBorder="1" applyAlignment="1">
      <alignment horizontal="left"/>
    </xf>
    <xf numFmtId="0" fontId="9" fillId="0" borderId="6" xfId="1" applyFont="1" applyBorder="1"/>
    <xf numFmtId="0" fontId="9" fillId="0" borderId="5" xfId="3" applyFont="1" applyBorder="1" applyAlignment="1">
      <alignment horizontal="center"/>
    </xf>
    <xf numFmtId="167" fontId="9" fillId="0" borderId="37" xfId="3" applyNumberFormat="1" applyFont="1" applyBorder="1" applyAlignment="1">
      <alignment horizontal="center"/>
    </xf>
    <xf numFmtId="0" fontId="2" fillId="0" borderId="59" xfId="1" quotePrefix="1" applyBorder="1" applyAlignment="1">
      <alignment horizontal="left"/>
    </xf>
    <xf numFmtId="0" fontId="15" fillId="0" borderId="0" xfId="1" applyFont="1"/>
    <xf numFmtId="0" fontId="9" fillId="0" borderId="0" xfId="1" applyFont="1"/>
    <xf numFmtId="0" fontId="9" fillId="0" borderId="26" xfId="1" applyFont="1" applyBorder="1" applyAlignment="1">
      <alignment horizontal="center" vertical="center"/>
    </xf>
    <xf numFmtId="0" fontId="9" fillId="0" borderId="22" xfId="3" applyFont="1" applyBorder="1" applyAlignment="1">
      <alignment horizontal="center"/>
    </xf>
    <xf numFmtId="167" fontId="9" fillId="0" borderId="23" xfId="3" applyNumberFormat="1" applyFont="1" applyBorder="1" applyAlignment="1">
      <alignment horizontal="center"/>
    </xf>
    <xf numFmtId="0" fontId="2" fillId="0" borderId="59" xfId="1" applyBorder="1"/>
    <xf numFmtId="0" fontId="9" fillId="0" borderId="61" xfId="1" applyFont="1" applyBorder="1" applyAlignment="1">
      <alignment horizontal="center" vertical="center"/>
    </xf>
    <xf numFmtId="0" fontId="2" fillId="0" borderId="58" xfId="1" applyBorder="1"/>
    <xf numFmtId="0" fontId="16" fillId="0" borderId="11" xfId="3" applyFont="1" applyBorder="1" applyAlignment="1">
      <alignment horizontal="left" vertical="center"/>
    </xf>
    <xf numFmtId="0" fontId="14" fillId="0" borderId="12" xfId="3" applyFont="1" applyBorder="1" applyAlignment="1">
      <alignment horizontal="left" vertical="center"/>
    </xf>
    <xf numFmtId="0" fontId="14" fillId="0" borderId="12" xfId="3" applyFont="1" applyBorder="1" applyAlignment="1">
      <alignment vertical="center"/>
    </xf>
    <xf numFmtId="0" fontId="2" fillId="0" borderId="53" xfId="1" quotePrefix="1" applyBorder="1" applyAlignment="1" applyProtection="1">
      <alignment horizontal="left"/>
      <protection hidden="1"/>
    </xf>
    <xf numFmtId="0" fontId="16" fillId="0" borderId="59" xfId="3" applyFont="1" applyBorder="1" applyAlignment="1">
      <alignment horizontal="left" vertical="center"/>
    </xf>
    <xf numFmtId="0" fontId="17" fillId="0" borderId="62" xfId="3" applyFont="1" applyBorder="1" applyAlignment="1">
      <alignment vertical="center"/>
    </xf>
    <xf numFmtId="0" fontId="17" fillId="0" borderId="63" xfId="3" applyFont="1" applyBorder="1" applyAlignment="1">
      <alignment vertical="center"/>
    </xf>
    <xf numFmtId="0" fontId="18" fillId="0" borderId="64" xfId="3" applyFont="1" applyBorder="1" applyAlignment="1">
      <alignment vertical="center"/>
    </xf>
    <xf numFmtId="0" fontId="14" fillId="0" borderId="21" xfId="3" applyFont="1" applyBorder="1" applyAlignment="1">
      <alignment vertical="center"/>
    </xf>
    <xf numFmtId="0" fontId="14" fillId="0" borderId="39" xfId="3" applyFont="1" applyBorder="1" applyAlignment="1">
      <alignment vertical="center"/>
    </xf>
    <xf numFmtId="0" fontId="16" fillId="0" borderId="59" xfId="3" applyFont="1" applyBorder="1" applyAlignment="1">
      <alignment vertical="center"/>
    </xf>
    <xf numFmtId="49" fontId="14" fillId="0" borderId="65" xfId="3" applyNumberFormat="1" applyFont="1" applyBorder="1" applyAlignment="1">
      <alignment horizontal="centerContinuous" vertical="center"/>
    </xf>
    <xf numFmtId="49" fontId="14" fillId="0" borderId="0" xfId="3" applyNumberFormat="1" applyFont="1" applyAlignment="1">
      <alignment horizontal="centerContinuous" vertical="center"/>
    </xf>
    <xf numFmtId="49" fontId="15" fillId="0" borderId="18" xfId="3" applyNumberFormat="1" applyFont="1" applyBorder="1" applyAlignment="1">
      <alignment horizontal="centerContinuous" vertical="center"/>
    </xf>
    <xf numFmtId="0" fontId="14" fillId="0" borderId="17" xfId="3" applyFont="1" applyBorder="1" applyAlignment="1">
      <alignment vertical="center"/>
    </xf>
    <xf numFmtId="0" fontId="14" fillId="0" borderId="66" xfId="3" applyFont="1" applyBorder="1" applyAlignment="1">
      <alignment vertical="center"/>
    </xf>
    <xf numFmtId="0" fontId="14" fillId="0" borderId="22" xfId="3" applyFont="1" applyBorder="1" applyAlignment="1">
      <alignment horizontal="left" vertical="center"/>
    </xf>
    <xf numFmtId="0" fontId="15" fillId="0" borderId="15" xfId="3" applyFont="1" applyBorder="1" applyAlignment="1">
      <alignment vertical="center"/>
    </xf>
    <xf numFmtId="0" fontId="14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9" fillId="0" borderId="14" xfId="3" applyFont="1" applyBorder="1" applyAlignment="1">
      <alignment horizontal="centerContinuous" vertical="center"/>
    </xf>
    <xf numFmtId="0" fontId="19" fillId="0" borderId="15" xfId="3" applyFont="1" applyBorder="1" applyAlignment="1">
      <alignment horizontal="centerContinuous" vertical="center"/>
    </xf>
    <xf numFmtId="0" fontId="19" fillId="0" borderId="16" xfId="3" applyFont="1" applyBorder="1" applyAlignment="1">
      <alignment horizontal="centerContinuous" vertical="center"/>
    </xf>
    <xf numFmtId="0" fontId="19" fillId="0" borderId="14" xfId="3" applyFont="1" applyBorder="1" applyAlignment="1">
      <alignment vertical="center"/>
    </xf>
    <xf numFmtId="0" fontId="19" fillId="0" borderId="25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0" fontId="15" fillId="0" borderId="0" xfId="3" applyFont="1" applyAlignment="1">
      <alignment vertical="center"/>
    </xf>
    <xf numFmtId="0" fontId="14" fillId="0" borderId="58" xfId="3" applyFont="1" applyBorder="1" applyAlignment="1">
      <alignment vertical="center"/>
    </xf>
    <xf numFmtId="167" fontId="2" fillId="0" borderId="55" xfId="1" applyNumberFormat="1" applyBorder="1" applyAlignment="1" applyProtection="1">
      <alignment horizontal="center"/>
      <protection locked="0" hidden="1"/>
    </xf>
    <xf numFmtId="0" fontId="14" fillId="0" borderId="18" xfId="3" applyFont="1" applyBorder="1" applyAlignment="1">
      <alignment horizontal="center" vertical="center"/>
    </xf>
    <xf numFmtId="0" fontId="14" fillId="0" borderId="57" xfId="3" applyFont="1" applyBorder="1"/>
    <xf numFmtId="0" fontId="14" fillId="0" borderId="1" xfId="3" applyFont="1" applyBorder="1"/>
    <xf numFmtId="0" fontId="14" fillId="0" borderId="34" xfId="3" applyFont="1" applyBorder="1"/>
    <xf numFmtId="0" fontId="2" fillId="0" borderId="57" xfId="1" applyBorder="1"/>
    <xf numFmtId="0" fontId="2" fillId="0" borderId="1" xfId="1" applyBorder="1"/>
    <xf numFmtId="0" fontId="2" fillId="0" borderId="34" xfId="1" applyBorder="1"/>
    <xf numFmtId="0" fontId="20" fillId="0" borderId="8" xfId="1" applyFont="1" applyBorder="1" applyAlignment="1">
      <alignment horizontal="right"/>
    </xf>
    <xf numFmtId="0" fontId="15" fillId="0" borderId="8" xfId="1" applyFont="1" applyBorder="1"/>
    <xf numFmtId="0" fontId="6" fillId="5" borderId="0" xfId="1" applyFont="1" applyFill="1"/>
    <xf numFmtId="0" fontId="4" fillId="0" borderId="26" xfId="1" applyFont="1" applyBorder="1" applyAlignment="1">
      <alignment horizontal="justify" vertical="center"/>
    </xf>
    <xf numFmtId="0" fontId="2" fillId="0" borderId="30" xfId="1" applyBorder="1" applyAlignment="1">
      <alignment horizontal="justify" vertical="center"/>
    </xf>
    <xf numFmtId="0" fontId="14" fillId="0" borderId="14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14" fillId="0" borderId="16" xfId="3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31" xfId="1" applyBorder="1" applyAlignment="1">
      <alignment horizontal="center" vertical="center"/>
    </xf>
    <xf numFmtId="0" fontId="2" fillId="0" borderId="32" xfId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166" fontId="4" fillId="0" borderId="14" xfId="1" applyNumberFormat="1" applyFont="1" applyBorder="1" applyAlignment="1">
      <alignment horizontal="center"/>
    </xf>
    <xf numFmtId="0" fontId="2" fillId="0" borderId="16" xfId="1" applyBorder="1" applyAlignment="1">
      <alignment horizontal="center"/>
    </xf>
    <xf numFmtId="166" fontId="2" fillId="0" borderId="16" xfId="1" applyNumberFormat="1" applyBorder="1" applyAlignment="1">
      <alignment horizontal="center"/>
    </xf>
  </cellXfs>
  <cellStyles count="5">
    <cellStyle name="Currency_FORM New Break Down 2" xfId="2" xr:uid="{4B8718AE-5FD7-4248-859F-A3525664CECB}"/>
    <cellStyle name="Normal" xfId="0" builtinId="0"/>
    <cellStyle name="Normal 2" xfId="1" xr:uid="{31364D13-88C6-46B1-8563-BB01A0027E94}"/>
    <cellStyle name="Normal 5" xfId="3" xr:uid="{14392FC8-1EAB-4098-9A7A-7D0C3D72117F}"/>
    <cellStyle name="Normal_COBA 2" xfId="4" xr:uid="{D0655133-AB01-473C-8424-70ECE1C708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152400</xdr:colOff>
          <xdr:row>0</xdr:row>
          <xdr:rowOff>0</xdr:rowOff>
        </xdr:from>
        <xdr:to>
          <xdr:col>4</xdr:col>
          <xdr:colOff>708660</xdr:colOff>
          <xdr:row>2</xdr:row>
          <xdr:rowOff>7620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D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INPUT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20</xdr:row>
      <xdr:rowOff>1</xdr:rowOff>
    </xdr:from>
    <xdr:to>
      <xdr:col>12</xdr:col>
      <xdr:colOff>446185</xdr:colOff>
      <xdr:row>36</xdr:row>
      <xdr:rowOff>79772</xdr:rowOff>
    </xdr:to>
    <xdr:pic>
      <xdr:nvPicPr>
        <xdr:cNvPr id="10" name="BD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726181"/>
          <a:ext cx="2930305" cy="3120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definedNames>
      <definedName name="BUKAFORM1"/>
    </defined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7FCC-72C4-48C6-89A5-98780C1D2329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1" sqref="S31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45523.679110532408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45523.679110532408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45523.679110532408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45523.679110532408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45523.679110532408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TH-KD FIX EC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TH-KD FIX EC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TH-KD FIX EC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TH-KD FIX EC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52T/F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52T/F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52T/F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52T/F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52T/F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U9S-61019</v>
      </c>
      <c r="AF9" s="60"/>
      <c r="AG9" s="3"/>
      <c r="AH9" s="53" t="s">
        <v>20</v>
      </c>
      <c r="AI9" s="36"/>
      <c r="AJ9" s="37"/>
      <c r="AK9" s="54" t="str">
        <f>IF($E$9&gt;0,$E$9,"")</f>
        <v>52T/F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U9S-61019</v>
      </c>
      <c r="AV9" s="60"/>
      <c r="AW9" s="3"/>
      <c r="AX9" s="53" t="s">
        <v>20</v>
      </c>
      <c r="AY9" s="36"/>
      <c r="AZ9" s="37"/>
      <c r="BA9" s="54" t="str">
        <f>IF(E9&gt;0,E9,"")</f>
        <v>52T/F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U9S-61019</v>
      </c>
      <c r="BL9" s="60"/>
      <c r="BM9" s="3"/>
      <c r="BN9" s="53" t="s">
        <v>20</v>
      </c>
      <c r="BO9" s="36"/>
      <c r="BP9" s="37"/>
      <c r="BQ9" s="54" t="str">
        <f>IF(U9&gt;0,U9,"")</f>
        <v>52T/F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U9S-61019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U9S-60005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U9S-60005</v>
      </c>
      <c r="AV10" s="60"/>
      <c r="AW10" s="3"/>
      <c r="AX10" s="53" t="s">
        <v>23</v>
      </c>
      <c r="AY10" s="36"/>
      <c r="AZ10" s="37"/>
      <c r="BA10" s="54" t="str">
        <f>IF($U$10&gt;0,$U$10,"")</f>
        <v>52T/F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U9S-60005</v>
      </c>
      <c r="BL10" s="60"/>
      <c r="BM10" s="3"/>
      <c r="BN10" s="53" t="s">
        <v>23</v>
      </c>
      <c r="BO10" s="36"/>
      <c r="BP10" s="37"/>
      <c r="BQ10" s="54" t="str">
        <f>IF($AK$10&gt;0,$AK$10,"")</f>
        <v>52T-A/SC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U9S-60005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640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640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640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640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640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161</v>
      </c>
      <c r="AY22" s="199"/>
      <c r="AZ22" s="200"/>
      <c r="BA22" s="204" t="str">
        <f>IF(h.2&lt;=760,"9K-11346",IF(h.2&lt;=1060,"9K-11348",IF(h.2&lt;=1560,"9K-11349","")))</f>
        <v>9K-11346</v>
      </c>
      <c r="BB22" s="168"/>
      <c r="BC22" s="180"/>
      <c r="BD22" s="181" t="s">
        <v>174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181</v>
      </c>
      <c r="BO22" s="199"/>
      <c r="BP22" s="200"/>
      <c r="BQ22" s="204" t="s">
        <v>85</v>
      </c>
      <c r="BR22" s="168"/>
      <c r="BS22" s="180"/>
      <c r="BT22" s="181" t="s">
        <v>175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3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3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162</v>
      </c>
      <c r="AY23" s="199"/>
      <c r="AZ23" s="200"/>
      <c r="BA23" s="167" t="str">
        <f>IF(h.1&lt;=760,"9K-11340","")</f>
        <v/>
      </c>
      <c r="BB23" s="168"/>
      <c r="BC23" s="180"/>
      <c r="BD23" s="181" t="s">
        <v>174</v>
      </c>
      <c r="BE23" s="171">
        <v>2</v>
      </c>
      <c r="BF23" s="172">
        <f>IF(h.1&lt;=760,BE23,0)</f>
        <v>0</v>
      </c>
      <c r="BG23" s="183"/>
      <c r="BH23" s="184" t="s">
        <v>119</v>
      </c>
      <c r="BI23" s="185"/>
      <c r="BJ23" s="186"/>
      <c r="BK23" s="205"/>
      <c r="BL23" s="188"/>
      <c r="BM23" s="4"/>
      <c r="BN23" s="198" t="s">
        <v>169</v>
      </c>
      <c r="BO23" s="199"/>
      <c r="BP23" s="200"/>
      <c r="BQ23" s="167" t="s">
        <v>112</v>
      </c>
      <c r="BR23" s="168"/>
      <c r="BS23" s="180"/>
      <c r="BT23" s="181" t="s">
        <v>174</v>
      </c>
      <c r="BU23" s="171">
        <v>8</v>
      </c>
      <c r="BV23" s="172">
        <f t="shared" si="8"/>
        <v>8</v>
      </c>
      <c r="BW23" s="183"/>
      <c r="BX23" s="184" t="s">
        <v>183</v>
      </c>
      <c r="BY23" s="185"/>
      <c r="BZ23" s="186"/>
      <c r="CA23" s="205"/>
      <c r="CB23" s="188" t="s">
        <v>113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v>4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3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 t="s">
        <v>95</v>
      </c>
      <c r="AS24" s="175" t="str">
        <f>IF(HS.1&lt;=750,"9K-11346",IF(HS.1&lt;=1050,"9K-11348",IF(HS.1&lt;=1550,"9K-11349","")))</f>
        <v>9K-11349</v>
      </c>
      <c r="AT24" s="176"/>
      <c r="AU24" s="177">
        <f t="shared" si="5"/>
        <v>0.47799999999999998</v>
      </c>
      <c r="AV24" s="178">
        <f t="shared" si="6"/>
        <v>0.61662000000000006</v>
      </c>
      <c r="AW24" s="4"/>
      <c r="AX24" s="198" t="s">
        <v>163</v>
      </c>
      <c r="AY24" s="199"/>
      <c r="AZ24" s="200"/>
      <c r="BA24" s="167" t="s">
        <v>89</v>
      </c>
      <c r="BB24" s="168"/>
      <c r="BC24" s="180"/>
      <c r="BD24" s="181" t="s">
        <v>175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167</v>
      </c>
      <c r="BO24" s="199"/>
      <c r="BP24" s="200"/>
      <c r="BQ24" s="167" t="s">
        <v>90</v>
      </c>
      <c r="BR24" s="168"/>
      <c r="BS24" s="180"/>
      <c r="BT24" s="181" t="s">
        <v>176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99</v>
      </c>
      <c r="S25" s="199"/>
      <c r="T25" s="200"/>
      <c r="U25" s="167" t="s">
        <v>100</v>
      </c>
      <c r="V25" s="168" t="str">
        <f t="shared" si="0"/>
        <v>-</v>
      </c>
      <c r="W25" s="201">
        <v>53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">
        <v>95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101</v>
      </c>
      <c r="AI25" s="199"/>
      <c r="AJ25" s="203"/>
      <c r="AK25" s="167" t="s">
        <v>94</v>
      </c>
      <c r="AL25" s="168" t="str">
        <f t="shared" si="3"/>
        <v>-</v>
      </c>
      <c r="AM25" s="201">
        <v>4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 t="s">
        <v>95</v>
      </c>
      <c r="AS25" s="175" t="str">
        <f>IF(HS.1&lt;=750,"9K-11346",IF(HS.1&lt;=1050,"9K-11348",IF(HS.1&lt;=1550,"9K-11349","")))</f>
        <v>9K-11349</v>
      </c>
      <c r="AT25" s="176"/>
      <c r="AU25" s="177">
        <f t="shared" si="5"/>
        <v>0.47799999999999998</v>
      </c>
      <c r="AV25" s="178">
        <f t="shared" si="6"/>
        <v>0.61662000000000006</v>
      </c>
      <c r="AW25" s="4"/>
      <c r="AX25" s="198" t="s">
        <v>164</v>
      </c>
      <c r="AY25" s="199"/>
      <c r="AZ25" s="200"/>
      <c r="BA25" s="167" t="s">
        <v>117</v>
      </c>
      <c r="BB25" s="168"/>
      <c r="BC25" s="180"/>
      <c r="BD25" s="181" t="s">
        <v>176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/>
      <c r="BM25" s="4"/>
      <c r="BN25" s="198" t="s">
        <v>182</v>
      </c>
      <c r="BO25" s="199"/>
      <c r="BP25" s="200"/>
      <c r="BQ25" s="167" t="s">
        <v>103</v>
      </c>
      <c r="BR25" s="168"/>
      <c r="BS25" s="180"/>
      <c r="BT25" s="181" t="s">
        <v>176</v>
      </c>
      <c r="BU25" s="171">
        <f>(HS.1*2)/1000</f>
        <v>2.58</v>
      </c>
      <c r="BV25" s="172">
        <f t="shared" si="8"/>
        <v>2.58</v>
      </c>
      <c r="BW25" s="183" t="s">
        <v>98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104</v>
      </c>
      <c r="S26" s="199"/>
      <c r="T26" s="200"/>
      <c r="U26" s="167" t="s">
        <v>100</v>
      </c>
      <c r="V26" s="168" t="str">
        <f t="shared" si="0"/>
        <v>-</v>
      </c>
      <c r="W26" s="201">
        <v>54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">
        <v>95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105</v>
      </c>
      <c r="AI26" s="199"/>
      <c r="AJ26" s="203"/>
      <c r="AK26" s="167" t="s">
        <v>106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164</v>
      </c>
      <c r="AY26" s="199"/>
      <c r="AZ26" s="200"/>
      <c r="BA26" s="167" t="s">
        <v>115</v>
      </c>
      <c r="BB26" s="168"/>
      <c r="BC26" s="180"/>
      <c r="BD26" s="181" t="s">
        <v>176</v>
      </c>
      <c r="BE26" s="171">
        <v>2</v>
      </c>
      <c r="BF26" s="172">
        <f t="shared" si="7"/>
        <v>2</v>
      </c>
      <c r="BG26" s="183"/>
      <c r="BH26" s="184"/>
      <c r="BI26" s="185"/>
      <c r="BJ26" s="186"/>
      <c r="BK26" s="187"/>
      <c r="BL26" s="188"/>
      <c r="BM26" s="4"/>
      <c r="BN26" s="198" t="s">
        <v>166</v>
      </c>
      <c r="BO26" s="199"/>
      <c r="BP26" s="200"/>
      <c r="BQ26" s="167" t="s">
        <v>97</v>
      </c>
      <c r="BR26" s="168"/>
      <c r="BS26" s="180"/>
      <c r="BT26" s="181" t="s">
        <v>176</v>
      </c>
      <c r="BU26" s="171">
        <f>(((WS.1-44)+(HS.1-84))*2)/1000</f>
        <v>4.22</v>
      </c>
      <c r="BV26" s="172">
        <f t="shared" si="8"/>
        <v>4.22</v>
      </c>
      <c r="BW26" s="183" t="s">
        <v>98</v>
      </c>
      <c r="BX26" s="184" t="s">
        <v>177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109</v>
      </c>
      <c r="S27" s="199"/>
      <c r="T27" s="200"/>
      <c r="U27" s="167" t="s">
        <v>110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105</v>
      </c>
      <c r="AI27" s="199"/>
      <c r="AJ27" s="203"/>
      <c r="AK27" s="167" t="s">
        <v>106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165</v>
      </c>
      <c r="AY27" s="199"/>
      <c r="AZ27" s="200"/>
      <c r="BA27" s="167" t="s">
        <v>96</v>
      </c>
      <c r="BB27" s="168"/>
      <c r="BC27" s="180"/>
      <c r="BD27" s="181" t="s">
        <v>176</v>
      </c>
      <c r="BE27" s="171">
        <f>((W-41)+(h.1-36))*2/1000</f>
        <v>4.4459999999999997</v>
      </c>
      <c r="BF27" s="172">
        <f t="shared" si="7"/>
        <v>4.4459999999999997</v>
      </c>
      <c r="BG27" s="212" t="s">
        <v>98</v>
      </c>
      <c r="BH27" s="184"/>
      <c r="BI27" s="185"/>
      <c r="BJ27" s="186"/>
      <c r="BK27" s="187"/>
      <c r="BL27" s="188"/>
      <c r="BM27" s="4"/>
      <c r="BN27" s="198" t="s">
        <v>169</v>
      </c>
      <c r="BO27" s="199"/>
      <c r="BP27" s="200"/>
      <c r="BQ27" s="167" t="s">
        <v>118</v>
      </c>
      <c r="BR27" s="168"/>
      <c r="BS27" s="180"/>
      <c r="BT27" s="181" t="s">
        <v>174</v>
      </c>
      <c r="BU27" s="171">
        <f>IF(HS.1&lt;=750,6,IF(WS.1&lt;=1050,8,4))</f>
        <v>8</v>
      </c>
      <c r="BV27" s="172">
        <f t="shared" si="8"/>
        <v>8</v>
      </c>
      <c r="BW27" s="212"/>
      <c r="BX27" s="184" t="s">
        <v>119</v>
      </c>
      <c r="BY27" s="185"/>
      <c r="BZ27" s="186"/>
      <c r="CA27" s="187"/>
      <c r="CB27" s="188" t="s">
        <v>113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114</v>
      </c>
      <c r="S28" s="214"/>
      <c r="T28" s="215"/>
      <c r="U28" s="167" t="s">
        <v>110</v>
      </c>
      <c r="V28" s="168" t="str">
        <f t="shared" si="0"/>
        <v>-</v>
      </c>
      <c r="W28" s="201">
        <v>1</v>
      </c>
      <c r="X28" s="170">
        <f>h.2-36</f>
        <v>604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8.3956000000000003E-2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165</v>
      </c>
      <c r="AY28" s="199"/>
      <c r="AZ28" s="200"/>
      <c r="BA28" s="167" t="s">
        <v>102</v>
      </c>
      <c r="BB28" s="168"/>
      <c r="BC28" s="180"/>
      <c r="BD28" s="181" t="s">
        <v>176</v>
      </c>
      <c r="BE28" s="171">
        <f>(W-41)/1000</f>
        <v>0.95899999999999996</v>
      </c>
      <c r="BF28" s="172">
        <f t="shared" si="7"/>
        <v>0.95899999999999996</v>
      </c>
      <c r="BG28" s="183" t="s">
        <v>98</v>
      </c>
      <c r="BH28" s="184"/>
      <c r="BI28" s="185"/>
      <c r="BJ28" s="186"/>
      <c r="BK28" s="187"/>
      <c r="BL28" s="188"/>
      <c r="BM28" s="4"/>
      <c r="BN28" s="198" t="s">
        <v>169</v>
      </c>
      <c r="BO28" s="199"/>
      <c r="BP28" s="200"/>
      <c r="BQ28" s="167" t="s">
        <v>173</v>
      </c>
      <c r="BR28" s="168"/>
      <c r="BS28" s="180"/>
      <c r="BT28" s="181" t="s">
        <v>174</v>
      </c>
      <c r="BU28" s="171">
        <f>IF(HS.1&lt;=1050,"",6)</f>
        <v>6</v>
      </c>
      <c r="BV28" s="172">
        <f t="shared" si="8"/>
        <v>6</v>
      </c>
      <c r="BW28" s="183"/>
      <c r="BX28" s="184" t="s">
        <v>119</v>
      </c>
      <c r="BY28" s="185"/>
      <c r="BZ28" s="186"/>
      <c r="CA28" s="187"/>
      <c r="CB28" s="188" t="s">
        <v>113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116</v>
      </c>
      <c r="S29" s="214"/>
      <c r="T29" s="215"/>
      <c r="U29" s="217" t="s">
        <v>110</v>
      </c>
      <c r="V29" s="168" t="str">
        <f t="shared" si="0"/>
        <v>-</v>
      </c>
      <c r="W29" s="218">
        <v>2</v>
      </c>
      <c r="X29" s="170">
        <f>h.2-36</f>
        <v>604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8.3956000000000003E-2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166</v>
      </c>
      <c r="AY29" s="199"/>
      <c r="AZ29" s="200"/>
      <c r="BA29" s="167" t="s">
        <v>97</v>
      </c>
      <c r="BB29" s="168"/>
      <c r="BC29" s="180"/>
      <c r="BD29" s="181" t="s">
        <v>176</v>
      </c>
      <c r="BE29" s="171">
        <f>((W-41)+(h.2-36))*2/1000</f>
        <v>3.1259999999999999</v>
      </c>
      <c r="BF29" s="172">
        <f t="shared" si="7"/>
        <v>3.1259999999999999</v>
      </c>
      <c r="BG29" s="183" t="s">
        <v>98</v>
      </c>
      <c r="BH29" s="184" t="s">
        <v>177</v>
      </c>
      <c r="BI29" s="185"/>
      <c r="BJ29" s="186"/>
      <c r="BK29" s="187"/>
      <c r="BL29" s="188"/>
      <c r="BM29" s="4"/>
      <c r="BN29" s="198" t="s">
        <v>169</v>
      </c>
      <c r="BO29" s="199"/>
      <c r="BP29" s="200"/>
      <c r="BQ29" s="167" t="s">
        <v>107</v>
      </c>
      <c r="BR29" s="168"/>
      <c r="BS29" s="180"/>
      <c r="BT29" s="181" t="s">
        <v>174</v>
      </c>
      <c r="BU29" s="171">
        <v>2</v>
      </c>
      <c r="BV29" s="172">
        <f t="shared" si="8"/>
        <v>2</v>
      </c>
      <c r="BW29" s="183"/>
      <c r="BX29" s="184" t="s">
        <v>108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167</v>
      </c>
      <c r="AY30" s="199"/>
      <c r="AZ30" s="200"/>
      <c r="BA30" s="167" t="s">
        <v>111</v>
      </c>
      <c r="BB30" s="168"/>
      <c r="BC30" s="180"/>
      <c r="BD30" s="181" t="s">
        <v>176</v>
      </c>
      <c r="BE30" s="171">
        <v>2</v>
      </c>
      <c r="BF30" s="172">
        <f t="shared" si="7"/>
        <v>2</v>
      </c>
      <c r="BG30" s="183"/>
      <c r="BH30" s="184"/>
      <c r="BI30" s="185"/>
      <c r="BJ30" s="186"/>
      <c r="BK30" s="187"/>
      <c r="BL30" s="188"/>
      <c r="BM30" s="4"/>
      <c r="BN30" s="198" t="s">
        <v>166</v>
      </c>
      <c r="BO30" s="199"/>
      <c r="BP30" s="200"/>
      <c r="BQ30" s="167" t="str">
        <f>IF(GTH=5,"9K-20523",IF(GTH=6,"2K-22973",""))</f>
        <v>9K-20523</v>
      </c>
      <c r="BR30" s="168"/>
      <c r="BS30" s="180"/>
      <c r="BT30" s="181" t="s">
        <v>176</v>
      </c>
      <c r="BU30" s="171">
        <f>((2*WS.1)+(2*HS.1)-172)/1000</f>
        <v>4.3040000000000003</v>
      </c>
      <c r="BV30" s="172">
        <f t="shared" si="8"/>
        <v>4.3040000000000003</v>
      </c>
      <c r="BW30" s="183" t="s">
        <v>98</v>
      </c>
      <c r="BX30" s="184" t="s">
        <v>179</v>
      </c>
      <c r="BY30" s="185"/>
      <c r="BZ30" s="186"/>
      <c r="CA30" s="187"/>
      <c r="CB30" s="188" t="s">
        <v>113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168</v>
      </c>
      <c r="AY31" s="199"/>
      <c r="AZ31" s="200"/>
      <c r="BA31" s="167" t="s">
        <v>172</v>
      </c>
      <c r="BB31" s="168"/>
      <c r="BC31" s="180"/>
      <c r="BD31" s="181" t="s">
        <v>174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/>
      <c r="BM31" s="4"/>
      <c r="BN31" s="198" t="str">
        <f t="shared" ref="BN22:BN60" si="10">IF(BQ31&gt;"",VLOOKUP(BQ31,PART_NAMA,3,FALSE),"")</f>
        <v/>
      </c>
      <c r="BO31" s="199"/>
      <c r="BP31" s="200"/>
      <c r="BQ31" s="167"/>
      <c r="BR31" s="168"/>
      <c r="BS31" s="180"/>
      <c r="BT31" s="181" t="str">
        <f t="shared" ref="BT22:BT57" si="11">IF(BQ31&gt;"",VLOOKUP(BQ31&amp;$M$10,PART_MASTER,3,FALSE),"")</f>
        <v/>
      </c>
      <c r="BU31" s="171"/>
      <c r="BV31" s="172" t="str">
        <f t="shared" si="8"/>
        <v/>
      </c>
      <c r="BW31" s="183"/>
      <c r="BX31" s="184"/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169</v>
      </c>
      <c r="AY32" s="199"/>
      <c r="AZ32" s="200"/>
      <c r="BA32" s="167" t="s">
        <v>112</v>
      </c>
      <c r="BB32" s="168"/>
      <c r="BC32" s="180"/>
      <c r="BD32" s="181" t="s">
        <v>174</v>
      </c>
      <c r="BE32" s="171">
        <v>12</v>
      </c>
      <c r="BF32" s="172">
        <f t="shared" si="7"/>
        <v>12</v>
      </c>
      <c r="BG32" s="183"/>
      <c r="BH32" s="184" t="s">
        <v>121</v>
      </c>
      <c r="BI32" s="185"/>
      <c r="BJ32" s="186"/>
      <c r="BK32" s="187"/>
      <c r="BL32" s="188" t="s">
        <v>113</v>
      </c>
      <c r="BM32" s="4"/>
      <c r="BN32" s="198" t="str">
        <f t="shared" si="10"/>
        <v/>
      </c>
      <c r="BO32" s="199"/>
      <c r="BP32" s="200"/>
      <c r="BQ32" s="167"/>
      <c r="BR32" s="168"/>
      <c r="BS32" s="180"/>
      <c r="BT32" s="181" t="str">
        <f t="shared" si="11"/>
        <v/>
      </c>
      <c r="BU32" s="171"/>
      <c r="BV32" s="172" t="str">
        <f t="shared" si="8"/>
        <v/>
      </c>
      <c r="BW32" s="183"/>
      <c r="BX32" s="184"/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169</v>
      </c>
      <c r="AY33" s="199"/>
      <c r="AZ33" s="200"/>
      <c r="BA33" s="167" t="s">
        <v>118</v>
      </c>
      <c r="BB33" s="168"/>
      <c r="BC33" s="180"/>
      <c r="BD33" s="181" t="s">
        <v>174</v>
      </c>
      <c r="BE33" s="171">
        <f>IF(h.1&lt;=760,6,IF(h.1&lt;=1060,6,IF(h.1&lt;=1560,10,"")))</f>
        <v>10</v>
      </c>
      <c r="BF33" s="172">
        <f t="shared" si="7"/>
        <v>10</v>
      </c>
      <c r="BG33" s="212"/>
      <c r="BH33" s="184" t="s">
        <v>119</v>
      </c>
      <c r="BI33" s="185"/>
      <c r="BJ33" s="186"/>
      <c r="BK33" s="187"/>
      <c r="BL33" s="188"/>
      <c r="BM33" s="4"/>
      <c r="BN33" s="198"/>
      <c r="BO33" s="199"/>
      <c r="BP33" s="200"/>
      <c r="BQ33" s="204"/>
      <c r="BR33" s="168"/>
      <c r="BS33" s="180"/>
      <c r="BT33" s="181"/>
      <c r="BU33" s="171"/>
      <c r="BV33" s="172"/>
      <c r="BW33" s="183"/>
      <c r="BX33" s="184"/>
      <c r="BY33" s="185"/>
      <c r="BZ33" s="186"/>
      <c r="CA33" s="205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169</v>
      </c>
      <c r="AY34" s="199"/>
      <c r="AZ34" s="200"/>
      <c r="BA34" s="167" t="s">
        <v>173</v>
      </c>
      <c r="BB34" s="168"/>
      <c r="BC34" s="180"/>
      <c r="BD34" s="181" t="s">
        <v>174</v>
      </c>
      <c r="BE34" s="171">
        <f>IF(h.1&gt;1060,2,"")</f>
        <v>2</v>
      </c>
      <c r="BF34" s="172">
        <f t="shared" si="7"/>
        <v>2</v>
      </c>
      <c r="BG34" s="212"/>
      <c r="BH34" s="184" t="s">
        <v>119</v>
      </c>
      <c r="BI34" s="185"/>
      <c r="BJ34" s="186"/>
      <c r="BK34" s="187"/>
      <c r="BL34" s="188" t="s">
        <v>113</v>
      </c>
      <c r="BM34" s="4"/>
      <c r="BN34" s="198"/>
      <c r="BO34" s="199"/>
      <c r="BP34" s="200"/>
      <c r="BQ34" s="167"/>
      <c r="BR34" s="168"/>
      <c r="BS34" s="180"/>
      <c r="BT34" s="181"/>
      <c r="BU34" s="171"/>
      <c r="BV34" s="172"/>
      <c r="BW34" s="183"/>
      <c r="BX34" s="184"/>
      <c r="BY34" s="185"/>
      <c r="BZ34" s="186"/>
      <c r="CA34" s="205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169</v>
      </c>
      <c r="AY35" s="199"/>
      <c r="AZ35" s="200"/>
      <c r="BA35" s="167" t="s">
        <v>120</v>
      </c>
      <c r="BB35" s="168"/>
      <c r="BC35" s="180"/>
      <c r="BD35" s="181" t="s">
        <v>174</v>
      </c>
      <c r="BE35" s="171">
        <v>2</v>
      </c>
      <c r="BF35" s="172">
        <f t="shared" si="7"/>
        <v>2</v>
      </c>
      <c r="BG35" s="212"/>
      <c r="BH35" s="184" t="s">
        <v>178</v>
      </c>
      <c r="BI35" s="185"/>
      <c r="BJ35" s="186"/>
      <c r="BK35" s="187"/>
      <c r="BL35" s="188"/>
      <c r="BM35" s="4"/>
      <c r="BN35" s="198"/>
      <c r="BO35" s="199"/>
      <c r="BP35" s="200"/>
      <c r="BQ35" s="167"/>
      <c r="BR35" s="168"/>
      <c r="BS35" s="180"/>
      <c r="BT35" s="181"/>
      <c r="BU35" s="171"/>
      <c r="BV35" s="172"/>
      <c r="BW35" s="183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170</v>
      </c>
      <c r="AY36" s="199"/>
      <c r="AZ36" s="200"/>
      <c r="BA36" s="167" t="s">
        <v>122</v>
      </c>
      <c r="BB36" s="168"/>
      <c r="BC36" s="180"/>
      <c r="BD36" s="181" t="s">
        <v>140</v>
      </c>
      <c r="BE36" s="171">
        <v>1</v>
      </c>
      <c r="BF36" s="172">
        <f t="shared" si="7"/>
        <v>1</v>
      </c>
      <c r="BG36" s="212"/>
      <c r="BH36" s="184"/>
      <c r="BI36" s="185"/>
      <c r="BJ36" s="186"/>
      <c r="BK36" s="187"/>
      <c r="BL36" s="188" t="s">
        <v>113</v>
      </c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166</v>
      </c>
      <c r="AY37" s="199"/>
      <c r="AZ37" s="200"/>
      <c r="BA37" s="167" t="str">
        <f>IF(GTH=5,"9K-20523",IF(GTH=6,"2K-22973",IF(GTH=8,"2K-22975","")))</f>
        <v>9K-20523</v>
      </c>
      <c r="BB37" s="168"/>
      <c r="BC37" s="180"/>
      <c r="BD37" s="181" t="s">
        <v>176</v>
      </c>
      <c r="BE37" s="171">
        <f>((2*W)+(2*h.2)-68)/1000</f>
        <v>3.2120000000000002</v>
      </c>
      <c r="BF37" s="172">
        <f t="shared" si="7"/>
        <v>3.2120000000000002</v>
      </c>
      <c r="BG37" s="212" t="s">
        <v>98</v>
      </c>
      <c r="BH37" s="184" t="s">
        <v>179</v>
      </c>
      <c r="BI37" s="185"/>
      <c r="BJ37" s="186"/>
      <c r="BK37" s="187"/>
      <c r="BL37" s="188" t="s">
        <v>113</v>
      </c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171</v>
      </c>
      <c r="AY38" s="199"/>
      <c r="AZ38" s="200"/>
      <c r="BA38" s="167" t="s">
        <v>123</v>
      </c>
      <c r="BB38" s="168"/>
      <c r="BC38" s="180"/>
      <c r="BD38" s="181" t="s">
        <v>175</v>
      </c>
      <c r="BE38" s="171">
        <f>IF(h.1&lt;=560,4,IF(h.1&lt;=760,6,IF(h.1&lt;=1060,8,IF(h.1&lt;=1560,8,8))))</f>
        <v>8</v>
      </c>
      <c r="BF38" s="172">
        <f t="shared" si="7"/>
        <v>8</v>
      </c>
      <c r="BG38" s="212"/>
      <c r="BH38" s="184" t="s">
        <v>180</v>
      </c>
      <c r="BI38" s="185"/>
      <c r="BJ38" s="186"/>
      <c r="BK38" s="187"/>
      <c r="BL38" s="188" t="s">
        <v>113</v>
      </c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169</v>
      </c>
      <c r="AY39" s="199"/>
      <c r="AZ39" s="200"/>
      <c r="BA39" s="167" t="s">
        <v>118</v>
      </c>
      <c r="BB39" s="168"/>
      <c r="BC39" s="180"/>
      <c r="BD39" s="181" t="s">
        <v>174</v>
      </c>
      <c r="BE39" s="171">
        <f>IF(h.1&lt;=1560,2,"")</f>
        <v>2</v>
      </c>
      <c r="BF39" s="172">
        <f t="shared" si="7"/>
        <v>2</v>
      </c>
      <c r="BG39" s="212"/>
      <c r="BH39" s="184" t="s">
        <v>119</v>
      </c>
      <c r="BI39" s="185"/>
      <c r="BJ39" s="186"/>
      <c r="BK39" s="187"/>
      <c r="BL39" s="188" t="s">
        <v>113</v>
      </c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tr">
        <f t="shared" ref="AX22:AX60" si="13">IF(BA40&gt;"",VLOOKUP(BA40,PART_NAMA,3,FALSE),"")</f>
        <v/>
      </c>
      <c r="AY40" s="199"/>
      <c r="AZ40" s="200"/>
      <c r="BA40" s="167"/>
      <c r="BB40" s="168"/>
      <c r="BC40" s="180"/>
      <c r="BD40" s="181" t="str">
        <f t="shared" ref="BD22:BD60" si="14">IF(BA40&gt;"",VLOOKUP(BA40&amp;$M$10,PART_MASTER,3,FALSE),"")</f>
        <v/>
      </c>
      <c r="BE40" s="182"/>
      <c r="BF40" s="172" t="str">
        <f t="shared" si="7"/>
        <v/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124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204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 t="str">
        <f t="shared" si="10"/>
        <v/>
      </c>
      <c r="BO42" s="199"/>
      <c r="BP42" s="200"/>
      <c r="BQ42" s="167"/>
      <c r="BR42" s="168"/>
      <c r="BS42" s="180"/>
      <c r="BT42" s="181" t="str">
        <f t="shared" si="11"/>
        <v/>
      </c>
      <c r="BU42" s="182"/>
      <c r="BV42" s="172" t="str">
        <f t="shared" si="8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125</v>
      </c>
      <c r="C43" s="240"/>
      <c r="D43" s="240"/>
      <c r="E43" s="240"/>
      <c r="F43" s="241"/>
      <c r="G43" s="242"/>
      <c r="H43" s="243"/>
      <c r="I43" s="233"/>
      <c r="J43" s="244" t="s">
        <v>126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 t="str">
        <f t="shared" si="10"/>
        <v/>
      </c>
      <c r="BO43" s="199"/>
      <c r="BP43" s="200"/>
      <c r="BQ43" s="167"/>
      <c r="BR43" s="168"/>
      <c r="BS43" s="180"/>
      <c r="BT43" s="181" t="str">
        <f t="shared" si="11"/>
        <v/>
      </c>
      <c r="BU43" s="182"/>
      <c r="BV43" s="172" t="str">
        <f t="shared" si="8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127</v>
      </c>
      <c r="C44" s="326" t="s">
        <v>128</v>
      </c>
      <c r="D44" s="327"/>
      <c r="E44" s="328"/>
      <c r="F44" s="326" t="s">
        <v>129</v>
      </c>
      <c r="G44" s="327"/>
      <c r="H44" s="328"/>
      <c r="I44" s="252"/>
      <c r="J44" s="253" t="s">
        <v>127</v>
      </c>
      <c r="K44" s="326" t="s">
        <v>128</v>
      </c>
      <c r="L44" s="327"/>
      <c r="M44" s="327"/>
      <c r="N44" s="328"/>
      <c r="O44" s="253" t="s">
        <v>130</v>
      </c>
      <c r="P44" s="254" t="s">
        <v>127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 t="str">
        <f t="shared" si="10"/>
        <v/>
      </c>
      <c r="BO44" s="199"/>
      <c r="BP44" s="200"/>
      <c r="BQ44" s="167"/>
      <c r="BR44" s="168"/>
      <c r="BS44" s="180"/>
      <c r="BT44" s="181" t="str">
        <f t="shared" si="11"/>
        <v/>
      </c>
      <c r="BU44" s="182"/>
      <c r="BV44" s="172" t="str">
        <f t="shared" si="8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131</v>
      </c>
      <c r="D45" s="257"/>
      <c r="E45" s="257"/>
      <c r="F45" s="258"/>
      <c r="G45" s="259"/>
      <c r="H45" s="260"/>
      <c r="I45" s="261"/>
      <c r="J45" s="262">
        <v>1</v>
      </c>
      <c r="K45" s="263" t="s">
        <v>132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 t="str">
        <f t="shared" si="10"/>
        <v/>
      </c>
      <c r="BO45" s="199"/>
      <c r="BP45" s="200"/>
      <c r="BQ45" s="167"/>
      <c r="BR45" s="168"/>
      <c r="BS45" s="180"/>
      <c r="BT45" s="181" t="str">
        <f t="shared" si="11"/>
        <v/>
      </c>
      <c r="BU45" s="182"/>
      <c r="BV45" s="172" t="str">
        <f t="shared" si="8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133</v>
      </c>
      <c r="D46" s="259"/>
      <c r="E46" s="259"/>
      <c r="F46" s="263"/>
      <c r="G46" s="259"/>
      <c r="H46" s="260"/>
      <c r="I46" s="261"/>
      <c r="J46" s="262">
        <v>2</v>
      </c>
      <c r="K46" s="263" t="s">
        <v>134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212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135</v>
      </c>
      <c r="D47" s="259"/>
      <c r="E47" s="259"/>
      <c r="F47" s="263"/>
      <c r="G47" s="259"/>
      <c r="H47" s="260"/>
      <c r="I47" s="268"/>
      <c r="J47" s="262">
        <v>3</v>
      </c>
      <c r="K47" s="263" t="s">
        <v>136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137</v>
      </c>
      <c r="D48" s="259"/>
      <c r="E48" s="259"/>
      <c r="F48" s="263"/>
      <c r="G48" s="259"/>
      <c r="H48" s="260"/>
      <c r="I48" s="268"/>
      <c r="J48" s="262">
        <v>4</v>
      </c>
      <c r="K48" s="263" t="s">
        <v>138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139</v>
      </c>
      <c r="AD48" s="273"/>
      <c r="AE48" s="274" t="s">
        <v>140</v>
      </c>
      <c r="AF48" s="275">
        <f>SUM(AF22:AF47)</f>
        <v>4.4902089999999992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139</v>
      </c>
      <c r="AT48" s="273"/>
      <c r="AU48" s="274" t="s">
        <v>140</v>
      </c>
      <c r="AV48" s="275">
        <f>SUM(AV22:AV47)</f>
        <v>2.519952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141</v>
      </c>
      <c r="D49" s="259"/>
      <c r="E49" s="259"/>
      <c r="F49" s="263"/>
      <c r="G49" s="259"/>
      <c r="H49" s="260"/>
      <c r="I49" s="268"/>
      <c r="J49" s="262">
        <v>5</v>
      </c>
      <c r="K49" s="263" t="s">
        <v>142</v>
      </c>
      <c r="L49" s="259"/>
      <c r="M49" s="259"/>
      <c r="N49" s="264"/>
      <c r="O49" s="265"/>
      <c r="P49" s="266"/>
      <c r="Q49" s="4"/>
      <c r="R49" s="276" t="s">
        <v>143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144</v>
      </c>
      <c r="AE49" s="280" t="s">
        <v>145</v>
      </c>
      <c r="AF49" s="281">
        <f>AF48*0.986</f>
        <v>4.427346073999999</v>
      </c>
      <c r="AG49" s="4"/>
      <c r="AH49" s="276" t="s">
        <v>143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144</v>
      </c>
      <c r="AU49" s="280" t="s">
        <v>145</v>
      </c>
      <c r="AV49" s="281">
        <f>AV48*0.986</f>
        <v>2.4846726719999999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146</v>
      </c>
      <c r="D50" s="259"/>
      <c r="E50" s="259"/>
      <c r="F50" s="263"/>
      <c r="G50" s="259"/>
      <c r="H50" s="260"/>
      <c r="I50" s="268"/>
      <c r="J50" s="262">
        <v>6</v>
      </c>
      <c r="K50" s="263" t="s">
        <v>147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148</v>
      </c>
      <c r="AF50" s="281">
        <f>AF48*0.974*0.986</f>
        <v>4.3122350760759991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148</v>
      </c>
      <c r="AV50" s="281">
        <f>AV48*0.974*0.986</f>
        <v>2.4200711825279999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149</v>
      </c>
      <c r="D51" s="259"/>
      <c r="E51" s="259"/>
      <c r="F51" s="263"/>
      <c r="G51" s="259"/>
      <c r="H51" s="260"/>
      <c r="I51" s="268"/>
      <c r="J51" s="262">
        <v>7</v>
      </c>
      <c r="K51" s="263" t="s">
        <v>150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151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152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153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154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155</v>
      </c>
      <c r="C55" s="268"/>
      <c r="D55" s="268"/>
      <c r="E55" s="268"/>
      <c r="F55" s="268"/>
      <c r="G55" s="268"/>
      <c r="H55" s="268"/>
      <c r="I55" s="268"/>
      <c r="J55" s="301" t="s">
        <v>156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157</v>
      </c>
      <c r="K56" s="306"/>
      <c r="L56" s="306"/>
      <c r="M56" s="306"/>
      <c r="N56" s="307"/>
      <c r="O56" s="308" t="s">
        <v>158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3"/>
        <v/>
      </c>
      <c r="AY58" s="199"/>
      <c r="AZ58" s="200"/>
      <c r="BA58" s="288"/>
      <c r="BB58" s="168"/>
      <c r="BC58" s="180"/>
      <c r="BD58" s="181" t="str">
        <f t="shared" si="14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3"/>
        <v/>
      </c>
      <c r="AY59" s="199"/>
      <c r="AZ59" s="200"/>
      <c r="BA59" s="167"/>
      <c r="BB59" s="168"/>
      <c r="BC59" s="180"/>
      <c r="BD59" s="181" t="str">
        <f t="shared" si="14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159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3"/>
        <v/>
      </c>
      <c r="AY60" s="199"/>
      <c r="AZ60" s="200"/>
      <c r="BA60" s="167"/>
      <c r="BB60" s="168"/>
      <c r="BC60" s="180"/>
      <c r="BD60" s="181" t="str">
        <f t="shared" si="14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160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160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160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160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160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4]!BUKAFORM1">
                <anchor>
                  <from>
                    <xdr:col>0</xdr:col>
                    <xdr:colOff>152400</xdr:colOff>
                    <xdr:row>0</xdr:row>
                    <xdr:rowOff>0</xdr:rowOff>
                  </from>
                  <to>
                    <xdr:col>4</xdr:col>
                    <xdr:colOff>708660</xdr:colOff>
                    <xdr:row>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TH-KD_FIX</vt:lpstr>
      <vt:lpstr>'TH-KD_FIX'!A.</vt:lpstr>
      <vt:lpstr>'TH-KD_FIX'!C.</vt:lpstr>
      <vt:lpstr>'TH-KD_FIX'!F.</vt:lpstr>
      <vt:lpstr>'TH-KD_FIX'!GCS</vt:lpstr>
      <vt:lpstr>'TH-KD_FIX'!GTH</vt:lpstr>
      <vt:lpstr>'TH-KD_FIX'!H</vt:lpstr>
      <vt:lpstr>'TH-KD_FIX'!h.1</vt:lpstr>
      <vt:lpstr>'TH-KD_FIX'!h.10</vt:lpstr>
      <vt:lpstr>'TH-KD_FIX'!h.2</vt:lpstr>
      <vt:lpstr>'TH-KD_FIX'!h.3</vt:lpstr>
      <vt:lpstr>'TH-KD_FIX'!h.4</vt:lpstr>
      <vt:lpstr>'TH-KD_FIX'!h.5</vt:lpstr>
      <vt:lpstr>'TH-KD_FIX'!h.6</vt:lpstr>
      <vt:lpstr>'TH-KD_FIX'!h.7</vt:lpstr>
      <vt:lpstr>'TH-KD_FIX'!h.8</vt:lpstr>
      <vt:lpstr>'TH-KD_FIX'!h.9</vt:lpstr>
      <vt:lpstr>'TH-KD_FIX'!HS</vt:lpstr>
      <vt:lpstr>'TH-KD_FIX'!HS.1</vt:lpstr>
      <vt:lpstr>'TH-KD_FIX'!HS.2</vt:lpstr>
      <vt:lpstr>'TH-KD_FIX'!HS.3</vt:lpstr>
      <vt:lpstr>'TH-KD_FIX'!HS.4</vt:lpstr>
      <vt:lpstr>'TH-KD_FIX'!HS.5</vt:lpstr>
      <vt:lpstr>'TH-KD_FIX'!Print_Area</vt:lpstr>
      <vt:lpstr>'TH-KD_FIX'!Q</vt:lpstr>
      <vt:lpstr>'TH-KD_FIX'!R.</vt:lpstr>
      <vt:lpstr>'TH-KD_FIX'!W</vt:lpstr>
      <vt:lpstr>'TH-KD_FIX'!w.1</vt:lpstr>
      <vt:lpstr>'TH-KD_FIX'!w.10</vt:lpstr>
      <vt:lpstr>'TH-KD_FIX'!w.2</vt:lpstr>
      <vt:lpstr>'TH-KD_FIX'!w.3</vt:lpstr>
      <vt:lpstr>'TH-KD_FIX'!w.4</vt:lpstr>
      <vt:lpstr>'TH-KD_FIX'!w.5</vt:lpstr>
      <vt:lpstr>'TH-KD_FIX'!w.6</vt:lpstr>
      <vt:lpstr>'TH-KD_FIX'!w.7</vt:lpstr>
      <vt:lpstr>'TH-KD_FIX'!w.8</vt:lpstr>
      <vt:lpstr>'TH-KD_FIX'!w.9</vt:lpstr>
      <vt:lpstr>'TH-KD_FIX'!WS</vt:lpstr>
      <vt:lpstr>'TH-KD_FIX'!WS.1</vt:lpstr>
      <vt:lpstr>'TH-KD_FIX'!WS.2</vt:lpstr>
      <vt:lpstr>'TH-KD_FIX'!WS.3</vt:lpstr>
      <vt:lpstr>'TH-KD_FIX'!WS.4</vt:lpstr>
      <vt:lpstr>'TH-KD_FIX'!WS.5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2024-07-30T03:44:36Z</dcterms:created>
  <dcterms:modified xsi:type="dcterms:W3CDTF">2024-08-19T09:17:58Z</dcterms:modified>
</cp:coreProperties>
</file>