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547F500-80E3-4F3A-B778-565256E41CE0}" xr6:coauthVersionLast="47" xr6:coauthVersionMax="47" xr10:uidLastSave="{00000000-0000-0000-0000-000000000000}"/>
  <bookViews>
    <workbookView xWindow="-108" yWindow="-108" windowWidth="23256" windowHeight="12456" xr2:uid="{AC4D2916-8541-47C4-874B-34CFE6040300}"/>
  </bookViews>
  <sheets>
    <sheet name="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'CAL-KD_FIX'!$P$18</definedName>
    <definedName name="BD">"BD"</definedName>
    <definedName name="C." localSheetId="0">'CAL-KD_FIX'!$P$17</definedName>
    <definedName name="F." localSheetId="0">'CAL-KD_FIX'!$P$16</definedName>
    <definedName name="GCS" localSheetId="0">'CAL-KD_FIX'!$O$12</definedName>
    <definedName name="GTH" localSheetId="0">'CAL-KD_FIX'!$O$11</definedName>
    <definedName name="H" localSheetId="0">'CAL-KD_FIX'!$E$12</definedName>
    <definedName name="h.1" localSheetId="0">'CAL-KD_FIX'!$C$14</definedName>
    <definedName name="h.10" localSheetId="0">'CAL-KD_FIX'!$E$18</definedName>
    <definedName name="h.2" localSheetId="0">'CAL-KD_FIX'!$C$15</definedName>
    <definedName name="h.3" localSheetId="0">'CAL-KD_FIX'!$C$16</definedName>
    <definedName name="h.4" localSheetId="0">'CAL-KD_FIX'!$C$17</definedName>
    <definedName name="h.5" localSheetId="0">'CAL-KD_FIX'!$C$18</definedName>
    <definedName name="h.6" localSheetId="0">'CAL-KD_FIX'!$E$14</definedName>
    <definedName name="h.7" localSheetId="0">'CAL-KD_FIX'!$E$15</definedName>
    <definedName name="h.8" localSheetId="0">'CAL-KD_FIX'!$E$16</definedName>
    <definedName name="h.9" localSheetId="0">'CAL-KD_FIX'!$E$17</definedName>
    <definedName name="HS" localSheetId="0">'CAL-KD_FIX'!$H$12</definedName>
    <definedName name="HS.1" localSheetId="0">'CAL-KD_FIX'!$L$14</definedName>
    <definedName name="HS.2" localSheetId="0">'CAL-KD_FIX'!$L$15</definedName>
    <definedName name="HS.3" localSheetId="0">'CAL-KD_FIX'!$L$16</definedName>
    <definedName name="HS.4" localSheetId="0">'CAL-KD_FIX'!$L$17</definedName>
    <definedName name="HS.5" localSheetId="0">'CAL-KD_FIX'!$L$18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'CAL-KD_FIX'!$1:$61</definedName>
    <definedName name="Q" localSheetId="0">'CAL-KD_FIX'!$I$11</definedName>
    <definedName name="R." localSheetId="0">'CAL-KD_FIX'!$C$62</definedName>
    <definedName name="st" hidden="1">[6]Gra_Ord_In_2000!$BA$12:$BA$1655</definedName>
    <definedName name="W" localSheetId="0">'CAL-KD_FIX'!$E$11</definedName>
    <definedName name="w.1" localSheetId="0">'CAL-KD_FIX'!$H$14</definedName>
    <definedName name="w.10" localSheetId="0">'CAL-KD_FIX'!$J$18</definedName>
    <definedName name="w.2" localSheetId="0">'CAL-KD_FIX'!$H$15</definedName>
    <definedName name="w.3" localSheetId="0">'CAL-KD_FIX'!$H$16</definedName>
    <definedName name="w.4" localSheetId="0">'CAL-KD_FIX'!$H$17</definedName>
    <definedName name="w.5" localSheetId="0">'CAL-KD_FIX'!$H$18</definedName>
    <definedName name="w.6" localSheetId="0">'CAL-KD_FIX'!$J$14</definedName>
    <definedName name="w.7" localSheetId="0">'CAL-KD_FIX'!$J$15</definedName>
    <definedName name="w.8" localSheetId="0">'CAL-KD_FIX'!$J$16</definedName>
    <definedName name="w.9" localSheetId="0">'CAL-KD_FIX'!$J$17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'CAL-KD_FIX'!$L$12</definedName>
    <definedName name="WS.1" localSheetId="0">'CAL-KD_FIX'!$N$14</definedName>
    <definedName name="WS.2" localSheetId="0">'CAL-KD_FIX'!$N$15</definedName>
    <definedName name="WS.3" localSheetId="0">'CAL-KD_FIX'!$N$16</definedName>
    <definedName name="WS.4" localSheetId="0">'CAL-KD_FIX'!$N$17</definedName>
    <definedName name="WS.5" localSheetId="0">'CAL-KD_FIX'!$N$18</definedName>
    <definedName name="Z_8BD11290_77B3_4D27_9040_BB9D2A7264B2_.wvu.PrintArea" localSheetId="0" hidden="1">'CAL-KD_FIX'!$1:$61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U31" i="1"/>
  <c r="BU30" i="1"/>
  <c r="BU29" i="1"/>
  <c r="BU27" i="1"/>
  <c r="BU26" i="1"/>
  <c r="BU23" i="1"/>
  <c r="BQ32" i="1"/>
  <c r="BE37" i="1"/>
  <c r="BF37" i="1" s="1"/>
  <c r="BE36" i="1"/>
  <c r="BE35" i="1"/>
  <c r="BF35" i="1" s="1"/>
  <c r="BE34" i="1"/>
  <c r="BF34" i="1" s="1"/>
  <c r="BE31" i="1"/>
  <c r="BE30" i="1"/>
  <c r="BF30" i="1" s="1"/>
  <c r="BE26" i="1"/>
  <c r="BE25" i="1"/>
  <c r="BF25" i="1" s="1"/>
  <c r="BA32" i="1"/>
  <c r="BA30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BF40" i="1"/>
  <c r="BD40" i="1"/>
  <c r="AX40" i="1"/>
  <c r="AV40" i="1"/>
  <c r="AU40" i="1"/>
  <c r="AP40" i="1"/>
  <c r="AL40" i="1"/>
  <c r="AF40" i="1"/>
  <c r="AE40" i="1"/>
  <c r="Z40" i="1"/>
  <c r="V40" i="1"/>
  <c r="BF39" i="1"/>
  <c r="AV39" i="1"/>
  <c r="AU39" i="1"/>
  <c r="AP39" i="1"/>
  <c r="AL39" i="1"/>
  <c r="AF39" i="1"/>
  <c r="AE39" i="1"/>
  <c r="Z39" i="1"/>
  <c r="V39" i="1"/>
  <c r="BF38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V34" i="1"/>
  <c r="BT34" i="1"/>
  <c r="BN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E29" i="1"/>
  <c r="AF29" i="1" s="1"/>
  <c r="Z29" i="1"/>
  <c r="X29" i="1"/>
  <c r="V29" i="1"/>
  <c r="BF28" i="1"/>
  <c r="AV28" i="1"/>
  <c r="AU28" i="1"/>
  <c r="AP28" i="1"/>
  <c r="AL28" i="1"/>
  <c r="AE28" i="1"/>
  <c r="Z28" i="1"/>
  <c r="X28" i="1"/>
  <c r="V28" i="1"/>
  <c r="BV27" i="1"/>
  <c r="BF27" i="1"/>
  <c r="AU27" i="1"/>
  <c r="AP27" i="1"/>
  <c r="AL27" i="1"/>
  <c r="AE27" i="1"/>
  <c r="Z27" i="1"/>
  <c r="X27" i="1"/>
  <c r="V27" i="1"/>
  <c r="BF26" i="1"/>
  <c r="AU26" i="1"/>
  <c r="AP26" i="1"/>
  <c r="AL26" i="1"/>
  <c r="AE26" i="1"/>
  <c r="AF26" i="1" s="1"/>
  <c r="AB26" i="1"/>
  <c r="Z26" i="1"/>
  <c r="X26" i="1"/>
  <c r="V26" i="1"/>
  <c r="AU25" i="1"/>
  <c r="AP25" i="1"/>
  <c r="AL25" i="1"/>
  <c r="AE25" i="1"/>
  <c r="AB25" i="1"/>
  <c r="Z25" i="1"/>
  <c r="X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15" i="1"/>
  <c r="BF36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N26" i="1" s="1"/>
  <c r="AV26" i="1" s="1"/>
  <c r="L14" i="1"/>
  <c r="BH14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Q9" i="1"/>
  <c r="BK9" i="1"/>
  <c r="BA9" i="1"/>
  <c r="AU9" i="1"/>
  <c r="AK9" i="1"/>
  <c r="AE9" i="1"/>
  <c r="AA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BA3" i="1" s="1"/>
  <c r="AF2" i="1"/>
  <c r="AV2" i="1" s="1"/>
  <c r="BL2" i="1" s="1"/>
  <c r="CB2" i="1" s="1"/>
  <c r="AF25" i="1" l="1"/>
  <c r="AF48" i="1" s="1"/>
  <c r="AF27" i="1"/>
  <c r="AF28" i="1"/>
  <c r="AE4" i="1"/>
  <c r="BK4" i="1"/>
  <c r="AU4" i="1"/>
  <c r="AV24" i="1"/>
  <c r="AA10" i="1"/>
  <c r="BJ11" i="1"/>
  <c r="AR14" i="1"/>
  <c r="AN24" i="1"/>
  <c r="BV26" i="1"/>
  <c r="AN27" i="1"/>
  <c r="AV27" i="1" s="1"/>
  <c r="U3" i="1"/>
  <c r="BJ12" i="1"/>
  <c r="BJ14" i="1"/>
  <c r="AS22" i="1"/>
  <c r="AN23" i="1"/>
  <c r="AV23" i="1" s="1"/>
  <c r="BG9" i="1"/>
  <c r="AT14" i="1"/>
  <c r="AS23" i="1"/>
  <c r="BV28" i="1"/>
  <c r="BV30" i="1"/>
  <c r="BQ3" i="1"/>
  <c r="AB14" i="1"/>
  <c r="AS24" i="1"/>
  <c r="BV29" i="1"/>
  <c r="BV31" i="1"/>
  <c r="BV33" i="1"/>
  <c r="AN25" i="1"/>
  <c r="AV25" i="1" s="1"/>
  <c r="BZ11" i="1"/>
  <c r="BX14" i="1"/>
  <c r="BV25" i="1"/>
  <c r="AK3" i="1"/>
  <c r="AN22" i="1"/>
  <c r="AV22" i="1" s="1"/>
  <c r="AV48" i="1" s="1"/>
  <c r="BZ14" i="1"/>
  <c r="AF49" i="1" l="1"/>
  <c r="AF50" i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7D04043-C387-4E27-BBF4-786316F2F4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C309D58F-5647-4EF5-B8CB-11D4981AA84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850001A-EFFA-4791-952D-2BFBE14A7B6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<sst xmlns="http://schemas.openxmlformats.org/spreadsheetml/2006/main" count="545" uniqueCount="188">
  <si>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</si>
  <si>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</si>
  <si>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</si>
  <si>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</si>
  <si>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</si>
  <si>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</si>
  <si>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</si>
  <si>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</si>
  <si>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</si>
  <si>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</si>
  <si>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</si>
  <si>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</si>
  <si>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</si>
  <si>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</si>
  <si>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</si>
  <si>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FIX EC</t>
  </si>
  <si>
    <t>Delivery Date</t>
  </si>
  <si>
    <t>Elevation Code</t>
  </si>
  <si>
    <t>52CL/F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</si>
  <si>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</si>
  <si>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</si>
  <si>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</si>
  <si>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U9E-51038</t>
  </si>
  <si>
    <t>Unit Code</t>
  </si>
  <si>
    <r>
      <t xml:space="preserve">H </t>
    </r>
    <r>
      <rPr>
        <sz val="10"/>
        <rFont val="Arial"/>
        <family val="2"/>
      </rPr>
      <t>item</t>
    </r>
  </si>
  <si>
    <t>U9E-50010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</si>
  <si>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</si>
  <si>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</si>
  <si>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</si>
  <si>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</si>
  <si>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</si>
  <si>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</si>
  <si>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</si>
  <si>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</si>
  <si>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</si>
  <si>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</si>
  <si>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</si>
  <si>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</si>
  <si>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</si>
  <si>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</si>
  <si>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</si>
  <si>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</si>
  <si>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</si>
  <si>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</si>
  <si>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</si>
  <si>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</si>
  <si>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</si>
  <si>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</si>
  <si>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</si>
  <si>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</si>
  <si>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</si>
  <si>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</si>
  <si>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</si>
  <si>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</si>
  <si>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</si>
  <si>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</si>
  <si>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</si>
  <si>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</si>
  <si>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</si>
  <si>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</si>
  <si>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</si>
  <si>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</si>
  <si>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</si>
  <si>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</si>
  <si>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</si>
  <si>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</si>
  <si>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</si>
  <si>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</si>
  <si>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</si>
  <si>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</si>
  <si>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</si>
  <si>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</si>
  <si>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</si>
  <si>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</si>
  <si>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</si>
  <si>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</si>
  <si>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</si>
  <si>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</si>
  <si>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</si>
  <si>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</si>
  <si>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</si>
  <si>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</si>
  <si>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</si>
  <si>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</si>
  <si>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</si>
  <si>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Without Arm Stopper</t>
  </si>
  <si>
    <t>2K-33876Y</t>
  </si>
  <si>
    <t>SILL</t>
  </si>
  <si>
    <t>9K-87103</t>
  </si>
  <si>
    <t>BOTTOM RAIL</t>
  </si>
  <si>
    <t>9K-30239</t>
  </si>
  <si>
    <t>9K-20669</t>
  </si>
  <si>
    <t>TRANSOM</t>
  </si>
  <si>
    <t>9K-87131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</si>
  <si>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</si>
  <si>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</si>
  <si>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</si>
  <si>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</si>
  <si>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</si>
  <si>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</si>
  <si>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</si>
  <si>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</si>
  <si>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</si>
  <si>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</si>
  <si>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</si>
  <si>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</si>
  <si>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</si>
  <si>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</si>
  <si>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</si>
  <si>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</si>
  <si>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</si>
  <si>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</si>
  <si>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9K-20849</t>
  </si>
  <si>
    <t>GLASS BEAD R</t>
  </si>
  <si>
    <t>9K-20850</t>
  </si>
  <si>
    <t>EM-4008D8-SA</t>
  </si>
  <si>
    <t>FOR STAY</t>
  </si>
  <si>
    <t>S</t>
  </si>
  <si>
    <t>EF-4006D6</t>
  </si>
  <si>
    <t>BM-4025G</t>
  </si>
  <si>
    <t>FOR JOINT FRAME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</si>
  <si>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</si>
  <si>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</si>
  <si>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</si>
  <si>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</si>
  <si>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</si>
  <si>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</si>
  <si>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</si>
  <si>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</si>
  <si>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</si>
  <si>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</si>
  <si>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</si>
  <si>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</si>
  <si>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</si>
  <si>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</si>
  <si>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</si>
  <si>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</si>
  <si>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</si>
  <si>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</si>
  <si>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</si>
  <si>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</si>
  <si>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</si>
  <si>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</si>
  <si>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</si>
  <si>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</si>
  <si>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</si>
  <si>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</si>
  <si>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</si>
  <si>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</si>
  <si>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</si>
  <si>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</si>
  <si>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</si>
  <si>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</si>
  <si>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</si>
  <si>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</si>
  <si>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</si>
  <si>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</si>
  <si>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</si>
  <si>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</si>
  <si>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</si>
  <si>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</si>
  <si>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</si>
  <si>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</si>
  <si>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</si>
  <si>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</si>
  <si>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</si>
  <si>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GASKET</t>
  </si>
  <si>
    <t>HOLE CAP</t>
  </si>
  <si>
    <t>SPACER</t>
  </si>
  <si>
    <t>CAMLATCH RECEIVER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</si>
  <si>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</si>
  <si>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</si>
  <si>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</si>
  <si>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</si>
  <si>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</si>
  <si>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</si>
  <si>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</si>
  <si>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</si>
  <si>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</t>
  </si>
  <si>
    <t>FOR PULLING BLOCK</t>
  </si>
  <si>
    <t>FOR GLASS BEAD</t>
  </si>
  <si>
    <t>FOR INSIDE</t>
  </si>
  <si>
    <t>FOR JAMB (R), FOR JAMB (L), FOR HEAD</t>
  </si>
  <si>
    <t>FOR FRICTION STAY</t>
  </si>
  <si>
    <t>FOR OUTSIDE</t>
  </si>
  <si>
    <t>CAMLATCH HANDLE</t>
  </si>
  <si>
    <t>WEATHER STRIP</t>
  </si>
  <si>
    <t>EF-4008D7-SA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</si>
</sst>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0100001A-4F21-4B10-A458-4216DCEB71F7}"/>
    <cellStyle name="Normal" xfId="0" builtinId="0"/>
    <cellStyle name="Normal 2" xfId="1" xr:uid="{1F182FA7-FA69-41E6-A9E3-4351997B0290}"/>
    <cellStyle name="Normal 5" xfId="3" xr:uid="{66B2D470-73C6-403C-94E7-DCA9242EABA5}"/>
    <cellStyle name="Normal_COBA 2" xfId="4" xr:uid="{3EA0E095-CC56-41FB-96C5-49401AB3A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10490DF-9E67-48C3-BC5E-C81F012F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DB99B7F-D1FB-4FEE-933F-7959CA455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44B10DB-F136-4BAB-86C6-5D89ABBD4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D34AAC1-CA49-47D8-A339-429D995A8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7C8FDE8B-D014-4B76-83B2-59287EE20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73FCAE2-A6DE-4F61-BBBE-A46752FFF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692DED2-FBF6-4E1D-BB7A-27A9ABED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285750</xdr:colOff>
      <xdr:row>23</xdr:row>
      <xdr:rowOff>27214</xdr:rowOff>
    </xdr:from>
    <xdr:to>
      <xdr:col>12</xdr:col>
      <xdr:colOff>24277</xdr:colOff>
      <xdr:row>37</xdr:row>
      <xdr:rowOff>5306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DC09860E-1640-4535-9225-C084540A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710" y="4324894"/>
          <a:ext cx="3358027" cy="2637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4276-B4ED-4A4A-BE80-6BA2E32A7EF2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31" sqref="S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45523.697737499999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45523.697737499999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45523.697737499999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45523.697737499999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45523.697737499999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FIX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FIX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FIX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FIX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U9E-51038</v>
      </c>
      <c r="AF9" s="60"/>
      <c r="AG9" s="3"/>
      <c r="AH9" s="53" t="s">
        <v>20</v>
      </c>
      <c r="AI9" s="36"/>
      <c r="AJ9" s="37"/>
      <c r="AK9" s="54" t="str">
        <f>IF($E$9&gt;0,$E$9,"")</f>
        <v>52CL/F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U9E-51038</v>
      </c>
      <c r="AV9" s="60"/>
      <c r="AW9" s="3"/>
      <c r="AX9" s="53" t="s">
        <v>20</v>
      </c>
      <c r="AY9" s="36"/>
      <c r="AZ9" s="37"/>
      <c r="BA9" s="54" t="str">
        <f>IF(E9&gt;0,E9,"")</f>
        <v>52CL/F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U9E-51038</v>
      </c>
      <c r="BL9" s="60"/>
      <c r="BM9" s="3"/>
      <c r="BN9" s="53" t="s">
        <v>20</v>
      </c>
      <c r="BO9" s="36"/>
      <c r="BP9" s="37"/>
      <c r="BQ9" s="54" t="str">
        <f>IF(U9&gt;0,U9,"")</f>
        <v>52CL/F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U9E-51038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U9E-50010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U9E-50010</v>
      </c>
      <c r="AV10" s="60"/>
      <c r="AW10" s="3"/>
      <c r="AX10" s="53" t="s">
        <v>23</v>
      </c>
      <c r="AY10" s="36"/>
      <c r="AZ10" s="37"/>
      <c r="BA10" s="54" t="str">
        <f>IF($U$10&gt;0,$U$10,"")</f>
        <v>52CL/F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U9E-50010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U9E-50010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1300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h.1-10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1300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1300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1300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1300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640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640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640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640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640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5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 t="s">
        <v>85</v>
      </c>
      <c r="AS22" s="175" t="str">
        <f>IF(WS.1&lt;=448,"9K-11346",IF(WS.1&lt;=648,"9K-11347",IF(WS.1&lt;=948,"9K-11349","9K-11349")))</f>
        <v>9K-11349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161</v>
      </c>
      <c r="AY22" s="199"/>
      <c r="AZ22" s="200"/>
      <c r="BA22" s="204" t="str">
        <f>IF(W&lt;=400,"MIN LIMIT",IF(W&lt;=500,"9K-11346",IF(W&lt;=700,"9K-11347",IF(W&lt;=1000,"9K-11349","9K-11349"))))</f>
        <v>9K-11349</v>
      </c>
      <c r="BB22" s="168"/>
      <c r="BC22" s="180"/>
      <c r="BD22" s="181" t="s">
        <v>176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185</v>
      </c>
      <c r="BO22" s="199"/>
      <c r="BP22" s="200"/>
      <c r="BQ22" s="204" t="s">
        <v>86</v>
      </c>
      <c r="BR22" s="168"/>
      <c r="BS22" s="180"/>
      <c r="BT22" s="181" t="s">
        <v>178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6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 t="s">
        <v>85</v>
      </c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89</v>
      </c>
      <c r="AI23" s="199"/>
      <c r="AJ23" s="203"/>
      <c r="AK23" s="167" t="s">
        <v>84</v>
      </c>
      <c r="AL23" s="168" t="str">
        <f t="shared" si="3"/>
        <v>-</v>
      </c>
      <c r="AM23" s="201">
        <v>6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 t="s">
        <v>85</v>
      </c>
      <c r="AS23" s="175" t="str">
        <f>IF(WS.1&lt;=448,"9K-11346",IF(WS.1&lt;=648,"9K-11347",IF(WS.1&lt;=948,"9K-11349","9K-11349")))</f>
        <v>9K-11349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162</v>
      </c>
      <c r="AY23" s="199"/>
      <c r="AZ23" s="200"/>
      <c r="BA23" s="167" t="s">
        <v>114</v>
      </c>
      <c r="BB23" s="168"/>
      <c r="BC23" s="180"/>
      <c r="BD23" s="181" t="s">
        <v>177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170</v>
      </c>
      <c r="BO23" s="199"/>
      <c r="BP23" s="200"/>
      <c r="BQ23" s="167" t="s">
        <v>175</v>
      </c>
      <c r="BR23" s="168"/>
      <c r="BS23" s="180"/>
      <c r="BT23" s="181" t="s">
        <v>177</v>
      </c>
      <c r="BU23" s="171">
        <f>IF(HS.1&gt;950,1,"")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92</v>
      </c>
      <c r="S24" s="199"/>
      <c r="T24" s="200"/>
      <c r="U24" s="167" t="s">
        <v>93</v>
      </c>
      <c r="V24" s="168" t="str">
        <f t="shared" si="0"/>
        <v>-</v>
      </c>
      <c r="W24" s="201">
        <v>6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 t="s">
        <v>85</v>
      </c>
      <c r="AC24" s="175"/>
      <c r="AD24" s="176"/>
      <c r="AE24" s="177">
        <f t="shared" si="2"/>
        <v>0.89500000000000002</v>
      </c>
      <c r="AF24" s="178">
        <f t="shared" ref="AF24:AF47" si="9">IF(U24&gt;"",(AE24*X24*Z24)/1000,"")</f>
        <v>0.8583050000000001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4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163</v>
      </c>
      <c r="AY24" s="199"/>
      <c r="AZ24" s="200"/>
      <c r="BA24" s="167" t="s">
        <v>173</v>
      </c>
      <c r="BB24" s="168"/>
      <c r="BC24" s="180"/>
      <c r="BD24" s="181" t="s">
        <v>176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91</v>
      </c>
      <c r="BR24" s="168"/>
      <c r="BS24" s="180"/>
      <c r="BT24" s="181" t="s">
        <v>177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99</v>
      </c>
      <c r="S25" s="199"/>
      <c r="T25" s="200"/>
      <c r="U25" s="167" t="s">
        <v>100</v>
      </c>
      <c r="V25" s="168" t="str">
        <f t="shared" si="0"/>
        <v>-</v>
      </c>
      <c r="W25" s="201">
        <v>41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",(h.1/2)+20)</f>
        <v>a = 670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101</v>
      </c>
      <c r="AI25" s="199"/>
      <c r="AJ25" s="203"/>
      <c r="AK25" s="167" t="s">
        <v>95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164</v>
      </c>
      <c r="AY25" s="199"/>
      <c r="AZ25" s="200"/>
      <c r="BA25" s="167" t="s">
        <v>115</v>
      </c>
      <c r="BB25" s="168"/>
      <c r="BC25" s="180"/>
      <c r="BD25" s="181" t="s">
        <v>176</v>
      </c>
      <c r="BE25" s="171">
        <f>IF(W&lt;=500,6,IF(W&lt;=700,10,IF(W&lt;=1000,12,12)))</f>
        <v>12</v>
      </c>
      <c r="BF25" s="172">
        <f t="shared" si="7"/>
        <v>12</v>
      </c>
      <c r="BG25" s="183"/>
      <c r="BH25" s="184" t="s">
        <v>116</v>
      </c>
      <c r="BI25" s="185"/>
      <c r="BJ25" s="186"/>
      <c r="BK25" s="187"/>
      <c r="BL25" s="188"/>
      <c r="BM25" s="4"/>
      <c r="BN25" s="198" t="s">
        <v>172</v>
      </c>
      <c r="BO25" s="199"/>
      <c r="BP25" s="200"/>
      <c r="BQ25" s="167" t="s">
        <v>98</v>
      </c>
      <c r="BR25" s="168"/>
      <c r="BS25" s="180"/>
      <c r="BT25" s="181" t="s">
        <v>177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104</v>
      </c>
      <c r="S26" s="199"/>
      <c r="T26" s="200"/>
      <c r="U26" s="167" t="s">
        <v>100</v>
      </c>
      <c r="V26" s="168" t="str">
        <f t="shared" si="0"/>
        <v>-</v>
      </c>
      <c r="W26" s="201">
        <v>42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CONCATENATE("H1/2+20 = ",(h.1/2)+20)</f>
        <v>H1/2+20 = 670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105</v>
      </c>
      <c r="AI26" s="199"/>
      <c r="AJ26" s="203"/>
      <c r="AK26" s="167" t="s">
        <v>106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164</v>
      </c>
      <c r="AY26" s="199"/>
      <c r="AZ26" s="200"/>
      <c r="BA26" s="167" t="s">
        <v>174</v>
      </c>
      <c r="BB26" s="168"/>
      <c r="BC26" s="180"/>
      <c r="BD26" s="181" t="s">
        <v>176</v>
      </c>
      <c r="BE26" s="171">
        <f>IF(h.1&gt;960,2,"")</f>
        <v>2</v>
      </c>
      <c r="BF26" s="172">
        <f t="shared" si="7"/>
        <v>2</v>
      </c>
      <c r="BG26" s="183"/>
      <c r="BH26" s="184" t="s">
        <v>179</v>
      </c>
      <c r="BI26" s="185"/>
      <c r="BJ26" s="186"/>
      <c r="BK26" s="187"/>
      <c r="BL26" s="188"/>
      <c r="BM26" s="4"/>
      <c r="BN26" s="198" t="s">
        <v>186</v>
      </c>
      <c r="BO26" s="199"/>
      <c r="BP26" s="200"/>
      <c r="BQ26" s="167" t="s">
        <v>107</v>
      </c>
      <c r="BR26" s="168"/>
      <c r="BS26" s="180"/>
      <c r="BT26" s="181" t="s">
        <v>177</v>
      </c>
      <c r="BU26" s="171">
        <f>(HS.1*2)/1000</f>
        <v>2.58</v>
      </c>
      <c r="BV26" s="172">
        <f t="shared" si="8"/>
        <v>2.58</v>
      </c>
      <c r="BW26" s="183" t="s">
        <v>97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105</v>
      </c>
      <c r="S27" s="199"/>
      <c r="T27" s="200"/>
      <c r="U27" s="167" t="s">
        <v>108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105</v>
      </c>
      <c r="AI27" s="199"/>
      <c r="AJ27" s="203"/>
      <c r="AK27" s="167" t="s">
        <v>106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164</v>
      </c>
      <c r="AY27" s="199"/>
      <c r="AZ27" s="200"/>
      <c r="BA27" s="167" t="s">
        <v>118</v>
      </c>
      <c r="BB27" s="168"/>
      <c r="BC27" s="180"/>
      <c r="BD27" s="181" t="s">
        <v>176</v>
      </c>
      <c r="BE27" s="171">
        <v>2</v>
      </c>
      <c r="BF27" s="172">
        <f t="shared" si="7"/>
        <v>2</v>
      </c>
      <c r="BG27" s="212"/>
      <c r="BH27" s="184" t="s">
        <v>180</v>
      </c>
      <c r="BI27" s="185"/>
      <c r="BJ27" s="186"/>
      <c r="BK27" s="187"/>
      <c r="BL27" s="188"/>
      <c r="BM27" s="4"/>
      <c r="BN27" s="198" t="s">
        <v>166</v>
      </c>
      <c r="BO27" s="199"/>
      <c r="BP27" s="200"/>
      <c r="BQ27" s="167" t="s">
        <v>103</v>
      </c>
      <c r="BR27" s="168"/>
      <c r="BS27" s="180"/>
      <c r="BT27" s="181" t="s">
        <v>177</v>
      </c>
      <c r="BU27" s="171">
        <f>(((WS.1-66)*2)+((HS.1-84)*2))/1000</f>
        <v>4.1760000000000002</v>
      </c>
      <c r="BV27" s="172">
        <f t="shared" si="8"/>
        <v>4.1760000000000002</v>
      </c>
      <c r="BW27" s="212" t="s">
        <v>97</v>
      </c>
      <c r="BX27" s="184" t="s">
        <v>184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111</v>
      </c>
      <c r="S28" s="214"/>
      <c r="T28" s="215"/>
      <c r="U28" s="167" t="s">
        <v>108</v>
      </c>
      <c r="V28" s="168" t="str">
        <f t="shared" si="0"/>
        <v>-</v>
      </c>
      <c r="W28" s="201">
        <v>1</v>
      </c>
      <c r="X28" s="170">
        <f>h.2-36</f>
        <v>604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8.3956000000000003E-2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164</v>
      </c>
      <c r="AY28" s="199"/>
      <c r="AZ28" s="200"/>
      <c r="BA28" s="167" t="s">
        <v>119</v>
      </c>
      <c r="BB28" s="168"/>
      <c r="BC28" s="180"/>
      <c r="BD28" s="181" t="s">
        <v>176</v>
      </c>
      <c r="BE28" s="171">
        <v>12</v>
      </c>
      <c r="BF28" s="172">
        <f t="shared" si="7"/>
        <v>12</v>
      </c>
      <c r="BG28" s="183"/>
      <c r="BH28" s="184" t="s">
        <v>121</v>
      </c>
      <c r="BI28" s="185"/>
      <c r="BJ28" s="186"/>
      <c r="BK28" s="187"/>
      <c r="BL28" s="188" t="s">
        <v>117</v>
      </c>
      <c r="BM28" s="4"/>
      <c r="BN28" s="198" t="s">
        <v>164</v>
      </c>
      <c r="BO28" s="199"/>
      <c r="BP28" s="200"/>
      <c r="BQ28" s="167" t="s">
        <v>109</v>
      </c>
      <c r="BR28" s="168"/>
      <c r="BS28" s="180"/>
      <c r="BT28" s="181" t="s">
        <v>176</v>
      </c>
      <c r="BU28" s="171">
        <v>2</v>
      </c>
      <c r="BV28" s="172">
        <f t="shared" si="8"/>
        <v>2</v>
      </c>
      <c r="BW28" s="183"/>
      <c r="BX28" s="184" t="s">
        <v>110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113</v>
      </c>
      <c r="S29" s="214"/>
      <c r="T29" s="215"/>
      <c r="U29" s="217" t="s">
        <v>108</v>
      </c>
      <c r="V29" s="168" t="str">
        <f t="shared" si="0"/>
        <v>-</v>
      </c>
      <c r="W29" s="218">
        <v>2</v>
      </c>
      <c r="X29" s="170">
        <f>h.2-36</f>
        <v>604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8.3956000000000003E-2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122</v>
      </c>
      <c r="BB29" s="168"/>
      <c r="BC29" s="180"/>
      <c r="BD29" s="181" t="s">
        <v>140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117</v>
      </c>
      <c r="BM29" s="4"/>
      <c r="BN29" s="198" t="s">
        <v>164</v>
      </c>
      <c r="BO29" s="199"/>
      <c r="BP29" s="200"/>
      <c r="BQ29" s="167" t="s">
        <v>174</v>
      </c>
      <c r="BR29" s="168"/>
      <c r="BS29" s="180"/>
      <c r="BT29" s="181" t="s">
        <v>176</v>
      </c>
      <c r="BU29" s="171">
        <f>IF(HS.1&gt;950,2,"")</f>
        <v>2</v>
      </c>
      <c r="BV29" s="172">
        <f t="shared" si="8"/>
        <v>2</v>
      </c>
      <c r="BW29" s="183"/>
      <c r="BX29" s="184" t="s">
        <v>179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166</v>
      </c>
      <c r="AY30" s="199"/>
      <c r="AZ30" s="200"/>
      <c r="BA30" s="167" t="str">
        <f>IF(GTH=5,"9K-20523",IF(GTH=6,"2K-22973",IF(GTH=8,"2K-22975","")))</f>
        <v>9K-20523</v>
      </c>
      <c r="BB30" s="168"/>
      <c r="BC30" s="180"/>
      <c r="BD30" s="181" t="s">
        <v>177</v>
      </c>
      <c r="BE30" s="171">
        <f>((2*W)+(2*h.2)-68)/1000</f>
        <v>3.2120000000000002</v>
      </c>
      <c r="BF30" s="172">
        <f t="shared" si="7"/>
        <v>3.2120000000000002</v>
      </c>
      <c r="BG30" s="183" t="s">
        <v>97</v>
      </c>
      <c r="BH30" s="184" t="s">
        <v>181</v>
      </c>
      <c r="BI30" s="185"/>
      <c r="BJ30" s="186"/>
      <c r="BK30" s="187"/>
      <c r="BL30" s="188" t="s">
        <v>117</v>
      </c>
      <c r="BM30" s="4"/>
      <c r="BN30" s="198" t="s">
        <v>164</v>
      </c>
      <c r="BO30" s="199"/>
      <c r="BP30" s="200"/>
      <c r="BQ30" s="167" t="s">
        <v>115</v>
      </c>
      <c r="BR30" s="168"/>
      <c r="BS30" s="180"/>
      <c r="BT30" s="181" t="s">
        <v>176</v>
      </c>
      <c r="BU30" s="171">
        <f>IF(WS.1&lt;=448,6,IF(WS.1&lt;=648,8,2))</f>
        <v>2</v>
      </c>
      <c r="BV30" s="172">
        <f t="shared" si="8"/>
        <v>2</v>
      </c>
      <c r="BW30" s="183"/>
      <c r="BX30" s="184" t="s">
        <v>116</v>
      </c>
      <c r="BY30" s="185"/>
      <c r="BZ30" s="186"/>
      <c r="CA30" s="187"/>
      <c r="CB30" s="188" t="s">
        <v>117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123</v>
      </c>
      <c r="BB31" s="168"/>
      <c r="BC31" s="180"/>
      <c r="BD31" s="181" t="s">
        <v>178</v>
      </c>
      <c r="BE31" s="171">
        <f>IF(h.1&lt;=780,2,IF(h.1&lt;=1160,3,IF(h.1&lt;=1960,5,5)))+IF(h.1&lt;=760,2,IF(h.1&lt;=1260,3,IF(h.1&lt;=1760,4,IF(h.1&lt;=1960,5,5))))</f>
        <v>9</v>
      </c>
      <c r="BF31" s="172">
        <f t="shared" si="7"/>
        <v>9</v>
      </c>
      <c r="BG31" s="183"/>
      <c r="BH31" s="184" t="s">
        <v>182</v>
      </c>
      <c r="BI31" s="185"/>
      <c r="BJ31" s="186"/>
      <c r="BK31" s="187"/>
      <c r="BL31" s="188" t="s">
        <v>117</v>
      </c>
      <c r="BM31" s="4"/>
      <c r="BN31" s="198" t="s">
        <v>164</v>
      </c>
      <c r="BO31" s="199"/>
      <c r="BP31" s="200"/>
      <c r="BQ31" s="167" t="s">
        <v>187</v>
      </c>
      <c r="BR31" s="168"/>
      <c r="BS31" s="180"/>
      <c r="BT31" s="181" t="s">
        <v>176</v>
      </c>
      <c r="BU31" s="171">
        <f>IF(WS.1&lt;=648,"",6)</f>
        <v>6</v>
      </c>
      <c r="BV31" s="172">
        <f t="shared" si="8"/>
        <v>6</v>
      </c>
      <c r="BW31" s="183"/>
      <c r="BX31" s="184" t="s">
        <v>116</v>
      </c>
      <c r="BY31" s="185"/>
      <c r="BZ31" s="186"/>
      <c r="CA31" s="187"/>
      <c r="CB31" s="188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tr">
        <f>IF(W&lt;=500,"9K-11340","")</f>
        <v/>
      </c>
      <c r="BB32" s="168"/>
      <c r="BC32" s="180"/>
      <c r="BD32" s="181" t="s">
        <v>176</v>
      </c>
      <c r="BE32" s="171">
        <v>2</v>
      </c>
      <c r="BF32" s="172">
        <f t="shared" si="7"/>
        <v>2</v>
      </c>
      <c r="BG32" s="183"/>
      <c r="BH32" s="184" t="s">
        <v>183</v>
      </c>
      <c r="BI32" s="185"/>
      <c r="BJ32" s="186"/>
      <c r="BK32" s="187"/>
      <c r="BL32" s="188"/>
      <c r="BM32" s="4"/>
      <c r="BN32" s="198" t="s">
        <v>166</v>
      </c>
      <c r="BO32" s="199"/>
      <c r="BP32" s="200"/>
      <c r="BQ32" s="167" t="str">
        <f>IF(GTH=5,"9K-20523",IF(GTH=6,"2K-22973",""))</f>
        <v>9K-20523</v>
      </c>
      <c r="BR32" s="168"/>
      <c r="BS32" s="180"/>
      <c r="BT32" s="181" t="s">
        <v>177</v>
      </c>
      <c r="BU32" s="171">
        <f>((2*WS.1)+(2*HS.1)-216)/1000</f>
        <v>4.26</v>
      </c>
      <c r="BV32" s="172">
        <f t="shared" si="8"/>
        <v>4.26</v>
      </c>
      <c r="BW32" s="183" t="s">
        <v>97</v>
      </c>
      <c r="BX32" s="184" t="s">
        <v>181</v>
      </c>
      <c r="BY32" s="185"/>
      <c r="BZ32" s="186"/>
      <c r="CA32" s="187"/>
      <c r="CB32" s="188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169</v>
      </c>
      <c r="AY33" s="199"/>
      <c r="AZ33" s="200"/>
      <c r="BA33" s="167" t="s">
        <v>90</v>
      </c>
      <c r="BB33" s="168"/>
      <c r="BC33" s="180"/>
      <c r="BD33" s="181" t="s">
        <v>178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164</v>
      </c>
      <c r="BO33" s="199"/>
      <c r="BP33" s="200"/>
      <c r="BQ33" s="167" t="s">
        <v>119</v>
      </c>
      <c r="BR33" s="168"/>
      <c r="BS33" s="180"/>
      <c r="BT33" s="181" t="s">
        <v>176</v>
      </c>
      <c r="BU33" s="171">
        <v>8</v>
      </c>
      <c r="BV33" s="172">
        <f t="shared" si="8"/>
        <v>8</v>
      </c>
      <c r="BW33" s="212"/>
      <c r="BX33" s="184" t="s">
        <v>120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170</v>
      </c>
      <c r="AY34" s="199"/>
      <c r="AZ34" s="200"/>
      <c r="BA34" s="167" t="s">
        <v>175</v>
      </c>
      <c r="BB34" s="168"/>
      <c r="BC34" s="180"/>
      <c r="BD34" s="181" t="s">
        <v>177</v>
      </c>
      <c r="BE34" s="171">
        <f>IF(h.1&gt;960,1,"")</f>
        <v>1</v>
      </c>
      <c r="BF34" s="172">
        <f t="shared" si="7"/>
        <v>1</v>
      </c>
      <c r="BG34" s="212"/>
      <c r="BH34" s="184"/>
      <c r="BI34" s="185"/>
      <c r="BJ34" s="186"/>
      <c r="BK34" s="187"/>
      <c r="BL34" s="188"/>
      <c r="BM34" s="4"/>
      <c r="BN34" s="198" t="str">
        <f t="shared" ref="BN22:BN60" si="10">IF(BQ34&gt;"",VLOOKUP(BQ34,PART_NAMA,3,FALSE),"")</f>
        <v/>
      </c>
      <c r="BO34" s="199"/>
      <c r="BP34" s="200"/>
      <c r="BQ34" s="167"/>
      <c r="BR34" s="168"/>
      <c r="BS34" s="180"/>
      <c r="BT34" s="181" t="str">
        <f t="shared" ref="BT22:BT57" si="11">IF(BQ34&gt;"",VLOOKUP(BQ34&amp;$M$10,PART_MASTER,3,FALSE),"")</f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">
        <v>96</v>
      </c>
      <c r="BB35" s="168"/>
      <c r="BC35" s="180"/>
      <c r="BD35" s="181" t="s">
        <v>177</v>
      </c>
      <c r="BE35" s="171">
        <f>((W-41)+(h.1-36))*2/1000</f>
        <v>4.4459999999999997</v>
      </c>
      <c r="BF35" s="172">
        <f t="shared" si="7"/>
        <v>4.4459999999999997</v>
      </c>
      <c r="BG35" s="212" t="s">
        <v>97</v>
      </c>
      <c r="BH35" s="184"/>
      <c r="BI35" s="185"/>
      <c r="BJ35" s="186"/>
      <c r="BK35" s="187"/>
      <c r="BL35" s="188"/>
      <c r="BM35" s="4"/>
      <c r="BN35" s="198" t="str">
        <f t="shared" si="10"/>
        <v/>
      </c>
      <c r="BO35" s="199"/>
      <c r="BP35" s="200"/>
      <c r="BQ35" s="167"/>
      <c r="BR35" s="168"/>
      <c r="BS35" s="180"/>
      <c r="BT35" s="181" t="str">
        <f t="shared" si="11"/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171</v>
      </c>
      <c r="AY36" s="199"/>
      <c r="AZ36" s="200"/>
      <c r="BA36" s="167" t="s">
        <v>102</v>
      </c>
      <c r="BB36" s="168"/>
      <c r="BC36" s="180"/>
      <c r="BD36" s="181" t="s">
        <v>177</v>
      </c>
      <c r="BE36" s="171">
        <f>(W-41)/1000</f>
        <v>0.95899999999999996</v>
      </c>
      <c r="BF36" s="172">
        <f t="shared" si="7"/>
        <v>0.95899999999999996</v>
      </c>
      <c r="BG36" s="212" t="s">
        <v>97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166</v>
      </c>
      <c r="AY37" s="199"/>
      <c r="AZ37" s="200"/>
      <c r="BA37" s="167" t="s">
        <v>103</v>
      </c>
      <c r="BB37" s="168"/>
      <c r="BC37" s="180"/>
      <c r="BD37" s="181" t="s">
        <v>177</v>
      </c>
      <c r="BE37" s="171">
        <f>((W-41)+(h.2-36))*2/1000</f>
        <v>3.1259999999999999</v>
      </c>
      <c r="BF37" s="172">
        <f t="shared" si="7"/>
        <v>3.1259999999999999</v>
      </c>
      <c r="BG37" s="212" t="s">
        <v>97</v>
      </c>
      <c r="BH37" s="184" t="s">
        <v>184</v>
      </c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172</v>
      </c>
      <c r="AY38" s="199"/>
      <c r="AZ38" s="200"/>
      <c r="BA38" s="167" t="s">
        <v>98</v>
      </c>
      <c r="BB38" s="168"/>
      <c r="BC38" s="180"/>
      <c r="BD38" s="181" t="s">
        <v>177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162</v>
      </c>
      <c r="AY39" s="199"/>
      <c r="AZ39" s="200"/>
      <c r="BA39" s="167" t="s">
        <v>112</v>
      </c>
      <c r="BB39" s="168"/>
      <c r="BC39" s="180"/>
      <c r="BD39" s="181" t="s">
        <v>177</v>
      </c>
      <c r="BE39" s="171">
        <v>2</v>
      </c>
      <c r="BF39" s="172">
        <f t="shared" si="7"/>
        <v>2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tr">
        <f t="shared" ref="AX22:AX60" si="13">IF(BA40&gt;"",VLOOKUP(BA40,PART_NAMA,3,FALSE),"")</f>
        <v/>
      </c>
      <c r="AY40" s="199"/>
      <c r="AZ40" s="200"/>
      <c r="BA40" s="167"/>
      <c r="BB40" s="168"/>
      <c r="BC40" s="180"/>
      <c r="BD40" s="181" t="str">
        <f t="shared" ref="BD22:BD60" si="14">IF(BA40&gt;"",VLOOKUP(BA40&amp;$M$10,PART_MASTER,3,FALSE),"")</f>
        <v/>
      </c>
      <c r="BE40" s="182"/>
      <c r="BF40" s="172" t="str">
        <f t="shared" si="7"/>
        <v/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204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127</v>
      </c>
      <c r="C44" s="325" t="s">
        <v>128</v>
      </c>
      <c r="D44" s="326"/>
      <c r="E44" s="327"/>
      <c r="F44" s="325" t="s">
        <v>129</v>
      </c>
      <c r="G44" s="326"/>
      <c r="H44" s="327"/>
      <c r="I44" s="252"/>
      <c r="J44" s="253" t="s">
        <v>127</v>
      </c>
      <c r="K44" s="325" t="s">
        <v>128</v>
      </c>
      <c r="L44" s="326"/>
      <c r="M44" s="326"/>
      <c r="N44" s="327"/>
      <c r="O44" s="253" t="s">
        <v>130</v>
      </c>
      <c r="P44" s="254" t="s">
        <v>127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131</v>
      </c>
      <c r="D45" s="257"/>
      <c r="E45" s="257"/>
      <c r="F45" s="258"/>
      <c r="G45" s="259"/>
      <c r="H45" s="260"/>
      <c r="I45" s="261"/>
      <c r="J45" s="262">
        <v>1</v>
      </c>
      <c r="K45" s="263" t="s">
        <v>132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133</v>
      </c>
      <c r="D46" s="259"/>
      <c r="E46" s="259"/>
      <c r="F46" s="263"/>
      <c r="G46" s="259"/>
      <c r="H46" s="260"/>
      <c r="I46" s="261"/>
      <c r="J46" s="262">
        <v>2</v>
      </c>
      <c r="K46" s="263" t="s">
        <v>134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212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135</v>
      </c>
      <c r="D47" s="259"/>
      <c r="E47" s="259"/>
      <c r="F47" s="263"/>
      <c r="G47" s="259"/>
      <c r="H47" s="260"/>
      <c r="I47" s="267"/>
      <c r="J47" s="262">
        <v>3</v>
      </c>
      <c r="K47" s="263" t="s">
        <v>136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137</v>
      </c>
      <c r="D48" s="259"/>
      <c r="E48" s="259"/>
      <c r="F48" s="263"/>
      <c r="G48" s="259"/>
      <c r="H48" s="260"/>
      <c r="I48" s="267"/>
      <c r="J48" s="262">
        <v>4</v>
      </c>
      <c r="K48" s="263" t="s">
        <v>138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139</v>
      </c>
      <c r="AD48" s="272"/>
      <c r="AE48" s="273" t="s">
        <v>140</v>
      </c>
      <c r="AF48" s="274">
        <f>SUM(AF22:AF47)</f>
        <v>4.4902089999999992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139</v>
      </c>
      <c r="AT48" s="272"/>
      <c r="AU48" s="273" t="s">
        <v>140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141</v>
      </c>
      <c r="D49" s="259"/>
      <c r="E49" s="259"/>
      <c r="F49" s="263"/>
      <c r="G49" s="259"/>
      <c r="H49" s="260"/>
      <c r="I49" s="267"/>
      <c r="J49" s="262">
        <v>5</v>
      </c>
      <c r="K49" s="263" t="s">
        <v>142</v>
      </c>
      <c r="L49" s="259"/>
      <c r="M49" s="259"/>
      <c r="N49" s="264"/>
      <c r="O49" s="265"/>
      <c r="P49" s="266"/>
      <c r="Q49" s="4"/>
      <c r="R49" s="275" t="s">
        <v>143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144</v>
      </c>
      <c r="AE49" s="279" t="s">
        <v>145</v>
      </c>
      <c r="AF49" s="280">
        <f>AF48*0.986</f>
        <v>4.427346073999999</v>
      </c>
      <c r="AG49" s="4"/>
      <c r="AH49" s="275" t="s">
        <v>143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144</v>
      </c>
      <c r="AU49" s="279" t="s">
        <v>145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146</v>
      </c>
      <c r="D50" s="259"/>
      <c r="E50" s="259"/>
      <c r="F50" s="263"/>
      <c r="G50" s="259"/>
      <c r="H50" s="260"/>
      <c r="I50" s="267"/>
      <c r="J50" s="262">
        <v>6</v>
      </c>
      <c r="K50" s="263" t="s">
        <v>147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148</v>
      </c>
      <c r="AF50" s="280">
        <f>AF48*0.974*0.986</f>
        <v>4.3122350760759991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148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149</v>
      </c>
      <c r="D51" s="259"/>
      <c r="E51" s="259"/>
      <c r="F51" s="263"/>
      <c r="G51" s="259"/>
      <c r="H51" s="260"/>
      <c r="I51" s="267"/>
      <c r="J51" s="262">
        <v>7</v>
      </c>
      <c r="K51" s="263" t="s">
        <v>150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151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153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154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155</v>
      </c>
      <c r="C55" s="267"/>
      <c r="D55" s="267"/>
      <c r="E55" s="267"/>
      <c r="F55" s="267"/>
      <c r="G55" s="267"/>
      <c r="H55" s="267"/>
      <c r="I55" s="267"/>
      <c r="J55" s="300" t="s">
        <v>156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157</v>
      </c>
      <c r="K56" s="305"/>
      <c r="L56" s="305"/>
      <c r="M56" s="305"/>
      <c r="N56" s="306"/>
      <c r="O56" s="307" t="s">
        <v>158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3"/>
        <v/>
      </c>
      <c r="AY58" s="199"/>
      <c r="AZ58" s="200"/>
      <c r="BA58" s="287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159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160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160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160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160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160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CAL-KD_FIX</vt:lpstr>
      <vt:lpstr>'CAL-KD_FIX'!A.</vt:lpstr>
      <vt:lpstr>'CAL-KD_FIX'!C.</vt:lpstr>
      <vt:lpstr>'CAL-KD_FIX'!F.</vt:lpstr>
      <vt:lpstr>'CAL-KD_FIX'!GCS</vt:lpstr>
      <vt:lpstr>'CAL-KD_FIX'!GTH</vt:lpstr>
      <vt:lpstr>'CAL-KD_FIX'!H</vt:lpstr>
      <vt:lpstr>'CAL-KD_FIX'!h.1</vt:lpstr>
      <vt:lpstr>'CAL-KD_FIX'!h.10</vt:lpstr>
      <vt:lpstr>'CAL-KD_FIX'!h.2</vt:lpstr>
      <vt:lpstr>'CAL-KD_FIX'!h.3</vt:lpstr>
      <vt:lpstr>'CAL-KD_FIX'!h.4</vt:lpstr>
      <vt:lpstr>'CAL-KD_FIX'!h.5</vt:lpstr>
      <vt:lpstr>'CAL-KD_FIX'!h.6</vt:lpstr>
      <vt:lpstr>'CAL-KD_FIX'!h.7</vt:lpstr>
      <vt:lpstr>'CAL-KD_FIX'!h.8</vt:lpstr>
      <vt:lpstr>'CAL-KD_FIX'!h.9</vt:lpstr>
      <vt:lpstr>'CAL-KD_FIX'!HS</vt:lpstr>
      <vt:lpstr>'CAL-KD_FIX'!HS.1</vt:lpstr>
      <vt:lpstr>'CAL-KD_FIX'!HS.2</vt:lpstr>
      <vt:lpstr>'CAL-KD_FIX'!HS.3</vt:lpstr>
      <vt:lpstr>'CAL-KD_FIX'!HS.4</vt:lpstr>
      <vt:lpstr>'CAL-KD_FIX'!HS.5</vt:lpstr>
      <vt:lpstr>'CAL-KD_FIX'!Print_Area</vt:lpstr>
      <vt:lpstr>'CAL-KD_FIX'!Q</vt:lpstr>
      <vt:lpstr>'CAL-KD_FIX'!R.</vt:lpstr>
      <vt:lpstr>'CAL-KD_FIX'!W</vt:lpstr>
      <vt:lpstr>'CAL-KD_FIX'!w.1</vt:lpstr>
      <vt:lpstr>'CAL-KD_FIX'!w.10</vt:lpstr>
      <vt:lpstr>'CAL-KD_FIX'!w.2</vt:lpstr>
      <vt:lpstr>'CAL-KD_FIX'!w.3</vt:lpstr>
      <vt:lpstr>'CAL-KD_FIX'!w.4</vt:lpstr>
      <vt:lpstr>'CAL-KD_FIX'!w.5</vt:lpstr>
      <vt:lpstr>'CAL-KD_FIX'!w.6</vt:lpstr>
      <vt:lpstr>'CAL-KD_FIX'!w.7</vt:lpstr>
      <vt:lpstr>'CAL-KD_FIX'!w.8</vt:lpstr>
      <vt:lpstr>'CAL-KD_FIX'!w.9</vt:lpstr>
      <vt:lpstr>'CAL-KD_FIX'!WS</vt:lpstr>
      <vt:lpstr>'CAL-KD_FIX'!WS.1</vt:lpstr>
      <vt:lpstr>'CAL-KD_FIX'!WS.2</vt:lpstr>
      <vt:lpstr>'CAL-KD_FIX'!WS.3</vt:lpstr>
      <vt:lpstr>'CAL-KD_FIX'!WS.4</vt:lpstr>
      <vt:lpstr>'CAL-KD_FIX'!WS.5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2024-07-30T03:48:40Z</dcterms:created>
  <dcterms:modified xsi:type="dcterms:W3CDTF">2024-08-19T09:44:51Z</dcterms:modified>
</cp:coreProperties>
</file>