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04CA33B-4889-4726-B2EC-0120BF15E9B0}" xr6:coauthVersionLast="47" xr6:coauthVersionMax="47" xr10:uidLastSave="{00000000-0000-0000-0000-000000000000}"/>
  <bookViews>
    <workbookView xWindow="-108" yWindow="-108" windowWidth="23256" windowHeight="12456" xr2:uid="{38A7E90E-5FE7-4BFF-A670-E7009964BEBE}"/>
  </bookViews>
  <sheets>
    <sheet name="FIX_DOOR-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'FIX_DOOR-CR'!$P$18</definedName>
    <definedName name="BD">"BD"</definedName>
    <definedName name="C." localSheetId="0">'FIX_DOOR-CR'!$P$17</definedName>
    <definedName name="F." localSheetId="0">'FIX_DOOR-CR'!$P$16</definedName>
    <definedName name="GCS" localSheetId="0">'FIX_DOOR-CR'!$O$12</definedName>
    <definedName name="GTH" localSheetId="0">'FIX_DOOR-CR'!$O$11</definedName>
    <definedName name="H" localSheetId="0">'FIX_DOOR-CR'!$E$12</definedName>
    <definedName name="h.1" localSheetId="0">'FIX_DOOR-CR'!$C$14</definedName>
    <definedName name="h.10" localSheetId="0">'FIX_DOOR-CR'!$E$18</definedName>
    <definedName name="h.2" localSheetId="0">'FIX_DOOR-CR'!$C$15</definedName>
    <definedName name="h.3" localSheetId="0">'FIX_DOOR-CR'!$C$16</definedName>
    <definedName name="h.4" localSheetId="0">'FIX_DOOR-CR'!$C$17</definedName>
    <definedName name="h.5" localSheetId="0">'FIX_DOOR-CR'!$C$18</definedName>
    <definedName name="h.6" localSheetId="0">'FIX_DOOR-CR'!$E$14</definedName>
    <definedName name="h.7" localSheetId="0">'FIX_DOOR-CR'!$E$15</definedName>
    <definedName name="h.8" localSheetId="0">'FIX_DOOR-CR'!$E$16</definedName>
    <definedName name="h.9" localSheetId="0">'FIX_DOOR-CR'!$E$17</definedName>
    <definedName name="HS" localSheetId="0">'FIX_DOOR-CR'!$H$12</definedName>
    <definedName name="HS.1" localSheetId="0">'FIX_DOOR-CR'!$L$14</definedName>
    <definedName name="HS.2" localSheetId="0">'FIX_DOOR-CR'!$L$15</definedName>
    <definedName name="HS.3" localSheetId="0">'FIX_DOOR-CR'!$L$16</definedName>
    <definedName name="HS.4" localSheetId="0">'FIX_DOOR-CR'!$L$17</definedName>
    <definedName name="HS.5" localSheetId="0">'FIX_DOOR-CR'!$L$18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'FIX_DOOR-CR'!$1:$61</definedName>
    <definedName name="Q" localSheetId="0">'FIX_DOOR-CR'!$I$11</definedName>
    <definedName name="R." localSheetId="0">'FIX_DOOR-CR'!$C$62</definedName>
    <definedName name="st" hidden="1">[6]Gra_Ord_In_2000!$BA$12:$BA$1655</definedName>
    <definedName name="W" localSheetId="0">'FIX_DOOR-CR'!$E$11</definedName>
    <definedName name="w.1" localSheetId="0">'FIX_DOOR-CR'!$H$14</definedName>
    <definedName name="w.10" localSheetId="0">'FIX_DOOR-CR'!$J$18</definedName>
    <definedName name="w.2" localSheetId="0">'FIX_DOOR-CR'!$H$15</definedName>
    <definedName name="w.3" localSheetId="0">'FIX_DOOR-CR'!$H$16</definedName>
    <definedName name="w.4" localSheetId="0">'FIX_DOOR-CR'!$H$17</definedName>
    <definedName name="w.5" localSheetId="0">'FIX_DOOR-CR'!$H$18</definedName>
    <definedName name="w.6" localSheetId="0">'FIX_DOOR-CR'!$J$14</definedName>
    <definedName name="w.7" localSheetId="0">'FIX_DOOR-CR'!$J$15</definedName>
    <definedName name="w.8" localSheetId="0">'FIX_DOOR-CR'!$J$16</definedName>
    <definedName name="w.9" localSheetId="0">'FIX_DOOR-CR'!$J$17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'FIX_DOOR-CR'!$L$12</definedName>
    <definedName name="WS.1" localSheetId="0">'FIX_DOOR-CR'!$N$14</definedName>
    <definedName name="WS.2" localSheetId="0">'FIX_DOOR-CR'!$N$15</definedName>
    <definedName name="WS.3" localSheetId="0">'FIX_DOOR-CR'!$N$16</definedName>
    <definedName name="WS.4" localSheetId="0">'FIX_DOOR-CR'!$N$17</definedName>
    <definedName name="WS.5" localSheetId="0">'FIX_DOOR-CR'!$N$18</definedName>
    <definedName name="Z_8BD11290_77B3_4D27_9040_BB9D2A7264B2_.wvu.PrintArea" localSheetId="0" hidden="1">'FIX_DOOR-CR'!$1:$61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V30" i="1" s="1"/>
  <c r="BQ30" i="1"/>
  <c r="BE33" i="1"/>
  <c r="BF33" i="1" s="1"/>
  <c r="BE32" i="1"/>
  <c r="BE27" i="1"/>
  <c r="BE26" i="1"/>
  <c r="BF26" i="1" s="1"/>
  <c r="BA26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BF36" i="1"/>
  <c r="BD36" i="1"/>
  <c r="AX36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T33" i="1"/>
  <c r="BN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V27" i="1"/>
  <c r="AU27" i="1"/>
  <c r="AP27" i="1"/>
  <c r="AL27" i="1"/>
  <c r="AE27" i="1"/>
  <c r="AF27" i="1" s="1"/>
  <c r="Z27" i="1"/>
  <c r="X27" i="1"/>
  <c r="V27" i="1"/>
  <c r="BV26" i="1"/>
  <c r="AV26" i="1"/>
  <c r="AU26" i="1"/>
  <c r="AP26" i="1"/>
  <c r="AL26" i="1"/>
  <c r="AE26" i="1"/>
  <c r="Z26" i="1"/>
  <c r="AF26" i="1" s="1"/>
  <c r="X26" i="1"/>
  <c r="V26" i="1"/>
  <c r="BV25" i="1"/>
  <c r="BF25" i="1"/>
  <c r="AU25" i="1"/>
  <c r="AP25" i="1"/>
  <c r="AL25" i="1"/>
  <c r="AE25" i="1"/>
  <c r="Z25" i="1"/>
  <c r="AF25" i="1" s="1"/>
  <c r="X25" i="1"/>
  <c r="V25" i="1"/>
  <c r="BV24" i="1"/>
  <c r="BF24" i="1"/>
  <c r="AU24" i="1"/>
  <c r="AP24" i="1"/>
  <c r="AL24" i="1"/>
  <c r="AE24" i="1"/>
  <c r="Z24" i="1"/>
  <c r="AF24" i="1" s="1"/>
  <c r="X24" i="1"/>
  <c r="V24" i="1"/>
  <c r="BV23" i="1"/>
  <c r="BF23" i="1"/>
  <c r="AU23" i="1"/>
  <c r="AV23" i="1" s="1"/>
  <c r="AP23" i="1"/>
  <c r="AN23" i="1"/>
  <c r="AL23" i="1"/>
  <c r="AE23" i="1"/>
  <c r="AF23" i="1" s="1"/>
  <c r="Z23" i="1"/>
  <c r="X23" i="1"/>
  <c r="V23" i="1"/>
  <c r="BV22" i="1"/>
  <c r="BF22" i="1"/>
  <c r="AU22" i="1"/>
  <c r="AV22" i="1" s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BV31" i="1" s="1"/>
  <c r="L14" i="1"/>
  <c r="BX1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A10" i="1"/>
  <c r="AU10" i="1"/>
  <c r="AQ10" i="1"/>
  <c r="AE10" i="1"/>
  <c r="AA10" i="1"/>
  <c r="M10" i="1"/>
  <c r="K10" i="1"/>
  <c r="BG10" i="1" s="1"/>
  <c r="CA9" i="1"/>
  <c r="BQ9" i="1"/>
  <c r="BK9" i="1"/>
  <c r="BA9" i="1"/>
  <c r="AU9" i="1"/>
  <c r="AK9" i="1"/>
  <c r="AE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Q3" i="1" s="1"/>
  <c r="AV2" i="1"/>
  <c r="BL2" i="1" s="1"/>
  <c r="CB2" i="1" s="1"/>
  <c r="AF2" i="1"/>
  <c r="AV24" i="1" l="1"/>
  <c r="AV48" i="1" s="1"/>
  <c r="AF48" i="1"/>
  <c r="AV25" i="1"/>
  <c r="BK4" i="1"/>
  <c r="AA9" i="1"/>
  <c r="U3" i="1"/>
  <c r="CA4" i="1"/>
  <c r="BW9" i="1"/>
  <c r="AN24" i="1"/>
  <c r="AN25" i="1"/>
  <c r="BG9" i="1"/>
  <c r="AE4" i="1"/>
  <c r="AK3" i="1"/>
  <c r="BZ11" i="1"/>
  <c r="BA3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4E73DB2-36AE-436D-B1F9-7CFBD89ED45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1947CB51-943E-47B7-B069-9B6EDCF017F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9017B95-E212-4CD1-B51B-A1F9805777F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<sst xmlns="http://schemas.openxmlformats.org/spreadsheetml/2006/main" count="507" uniqueCount="180">
  <si>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</si>
  <si>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</si>
  <si>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</si>
  <si>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</si>
  <si>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</si>
  <si>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</si>
  <si>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</si>
  <si>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</si>
  <si>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</si>
  <si>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</si>
  <si>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</si>
  <si>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</si>
  <si>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</si>
  <si>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</si>
  <si>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</si>
  <si>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DOOR-CR I</t>
  </si>
  <si>
    <t>Delivery Date</t>
  </si>
  <si>
    <t>Elevation Code</t>
  </si>
  <si>
    <t>52PR/F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</si>
  <si>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</si>
  <si>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</si>
  <si>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</si>
  <si>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U9D-81019</t>
  </si>
  <si>
    <t>Unit Code</t>
  </si>
  <si>
    <r>
      <t xml:space="preserve">H </t>
    </r>
    <r>
      <rPr>
        <sz val="10"/>
        <rFont val="Arial"/>
        <family val="2"/>
      </rPr>
      <t>item</t>
    </r>
  </si>
  <si>
    <t>U9D-80007</t>
  </si>
  <si>
    <t>52PR-I/N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</si>
  <si>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</si>
  <si>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</si>
  <si>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</si>
  <si>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</si>
  <si>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</si>
  <si>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</si>
  <si>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</si>
  <si>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</si>
  <si>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</si>
  <si>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</si>
  <si>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</si>
  <si>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</si>
  <si>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</si>
  <si>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</si>
  <si>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</si>
  <si>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</si>
  <si>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</si>
  <si>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</si>
  <si>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</si>
  <si>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</si>
  <si>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</si>
  <si>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</si>
  <si>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</si>
  <si>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</si>
  <si>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</si>
  <si>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</si>
  <si>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</si>
  <si>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</si>
  <si>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</si>
  <si>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</si>
  <si>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</si>
  <si>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</si>
  <si>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</si>
  <si>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</si>
  <si>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</si>
  <si>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</si>
  <si>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</si>
  <si>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</si>
  <si>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</si>
  <si>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</si>
  <si>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</si>
  <si>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</si>
  <si>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</si>
  <si>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</si>
  <si>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</si>
  <si>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</si>
  <si>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</si>
  <si>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</si>
  <si>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</si>
  <si>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</si>
  <si>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</si>
  <si>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</si>
  <si>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</si>
  <si>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</si>
  <si>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</si>
  <si>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</si>
  <si>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</si>
  <si>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</si>
  <si>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9K-11369</t>
  </si>
  <si>
    <t>9K-11415</t>
  </si>
  <si>
    <t>TRANSOM</t>
  </si>
  <si>
    <t>9K-87131</t>
  </si>
  <si>
    <t>BOTTOM RAIL</t>
  </si>
  <si>
    <t>9K-13470</t>
  </si>
  <si>
    <t>9K-11370</t>
  </si>
  <si>
    <t>JAMB(L)</t>
  </si>
  <si>
    <t>9K-87149</t>
  </si>
  <si>
    <t>HINGE STILE</t>
  </si>
  <si>
    <t>9K-87148</t>
  </si>
  <si>
    <t>9K-10707</t>
  </si>
  <si>
    <t>9K-30180</t>
  </si>
  <si>
    <t>JAMB(R)</t>
  </si>
  <si>
    <t>LOCK STILE</t>
  </si>
  <si>
    <t>9K-20849</t>
  </si>
  <si>
    <t>9K-20669</t>
  </si>
  <si>
    <t>GLASS BEAD</t>
  </si>
  <si>
    <t>9K-87119</t>
  </si>
  <si>
    <t>9K-20850</t>
  </si>
  <si>
    <t>9K-20623</t>
  </si>
  <si>
    <t>2K-22464</t>
  </si>
  <si>
    <t>M</t>
  </si>
  <si>
    <t>MS-4010</t>
  </si>
  <si>
    <t>2K-22277</t>
  </si>
  <si>
    <t>BM-4070G</t>
  </si>
  <si>
    <t>S</t>
  </si>
  <si>
    <t>9K-20856</t>
  </si>
  <si>
    <t>EF-4010D7</t>
  </si>
  <si>
    <t>FOR HINGE</t>
  </si>
  <si>
    <t>K-6519</t>
  </si>
  <si>
    <t>BM-4025G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</si>
  <si>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</si>
  <si>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</si>
  <si>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</si>
  <si>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</si>
  <si>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</si>
  <si>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</si>
  <si>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</si>
  <si>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</si>
  <si>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</si>
  <si>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</si>
  <si>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</si>
  <si>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</si>
  <si>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</si>
  <si>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</si>
  <si>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</si>
  <si>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</si>
  <si>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</si>
  <si>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</si>
  <si>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</si>
  <si>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</si>
  <si>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</si>
  <si>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</si>
  <si>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</si>
  <si>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</si>
  <si>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</si>
  <si>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</si>
  <si>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</si>
  <si>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</si>
  <si>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</si>
  <si>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</si>
  <si>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</si>
  <si>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</si>
  <si>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</si>
  <si>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</si>
  <si>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</si>
  <si>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</si>
  <si>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</si>
  <si>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</si>
  <si>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</si>
  <si>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</si>
  <si>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</si>
  <si>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SCREW</t>
  </si>
  <si>
    <t>GASKET</t>
  </si>
  <si>
    <t>HOLE CAP</t>
  </si>
  <si>
    <t>BACKPLATE</t>
  </si>
  <si>
    <t>CAULKING RECEIVER</t>
  </si>
  <si>
    <t>SEALER PAD</t>
  </si>
  <si>
    <t>AT-MATERIAL</t>
  </si>
  <si>
    <t>SETTING BLOCK</t>
  </si>
  <si>
    <t>LABEL</t>
  </si>
  <si>
    <t>9K-30241</t>
  </si>
  <si>
    <t>YS</t>
  </si>
  <si>
    <t>YK</t>
  </si>
  <si>
    <t>Y</t>
  </si>
  <si>
    <t>FOR BACKPLATE</t>
  </si>
  <si>
    <t>FOR JOINT FRAME</t>
  </si>
  <si>
    <t>FOR INSIDE</t>
  </si>
  <si>
    <t>FOR JAMB</t>
  </si>
  <si>
    <t>FOR OUTSIDE</t>
  </si>
  <si>
    <t>REINFORCEMENT</t>
  </si>
  <si>
    <t>DOOR CAP</t>
  </si>
  <si>
    <t>DG</t>
  </si>
  <si>
    <t>FOR CAP, FOR BACK P, FOR REINFORC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</si>
</sst>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AB057D4A-F328-4A92-BFD2-855F557A9B2F}"/>
    <cellStyle name="Normal" xfId="0" builtinId="0"/>
    <cellStyle name="Normal 10" xfId="2" xr:uid="{DFD202FD-708D-4A6C-A763-934CDB75525F}"/>
    <cellStyle name="Normal 2" xfId="1" xr:uid="{2086D3F1-87F7-4EB2-955F-E81168AE7DDA}"/>
    <cellStyle name="Normal 5" xfId="4" xr:uid="{4A65B967-1D6C-413C-8FBF-38E89CCED9D7}"/>
    <cellStyle name="Normal_COBA 2" xfId="5" xr:uid="{BB541BAE-3887-433D-A746-72C5C7ACF0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FC87CCC-6699-4CE1-85B8-6B08142B0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54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50D71B8-0AA2-4EAE-9EA8-F52A6CE28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352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8A7824C-14DA-4013-B994-CAAEE80D9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910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21873DB2-F7BB-4803-88A1-2A082E54F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2388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4817751-66DC-495F-AEF3-BE8AC133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600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2CA63A5-2EB6-4816-AD24-C5D8EE70D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235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76D92780-3234-4AE7-A965-90C7F7959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4369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22</xdr:row>
      <xdr:rowOff>0</xdr:rowOff>
    </xdr:from>
    <xdr:to>
      <xdr:col>12</xdr:col>
      <xdr:colOff>372648</xdr:colOff>
      <xdr:row>39</xdr:row>
      <xdr:rowOff>971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987FD8E-4A6B-4F47-B31F-C3856474DA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1" r="19938"/>
        <a:stretch/>
      </xdr:blipFill>
      <xdr:spPr bwMode="auto">
        <a:xfrm>
          <a:off x="2788921" y="4107180"/>
          <a:ext cx="2925347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8681-97EF-43C8-A92E-DC9E8386C22B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0" sqref="S30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441406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45525.634467824071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45525.634467824071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45525.634467824071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45525.634467824071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45525.634467824071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DOOR-CR I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DOOR-CR I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DOOR-CR I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DOOR-CR I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7">
        <f>W</f>
        <v>1000</v>
      </c>
      <c r="L9" s="33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52PR/F</v>
      </c>
      <c r="V9" s="37"/>
      <c r="W9" s="56"/>
      <c r="X9" s="63"/>
      <c r="Y9" s="63"/>
      <c r="Z9" s="64" t="s">
        <v>21</v>
      </c>
      <c r="AA9" s="337">
        <f>$K$9</f>
        <v>1000</v>
      </c>
      <c r="AB9" s="338"/>
      <c r="AC9" s="66"/>
      <c r="AD9" s="62"/>
      <c r="AE9" s="60" t="str">
        <f>IF($O$9&gt;0,$O$9,"")</f>
        <v>U9D-81019</v>
      </c>
      <c r="AF9" s="61"/>
      <c r="AG9" s="3"/>
      <c r="AH9" s="54" t="s">
        <v>20</v>
      </c>
      <c r="AI9" s="37"/>
      <c r="AJ9" s="38"/>
      <c r="AK9" s="55" t="str">
        <f>IF($E$9&gt;0,$E$9,"")</f>
        <v>52PR/F</v>
      </c>
      <c r="AL9" s="37"/>
      <c r="AM9" s="56"/>
      <c r="AN9" s="63"/>
      <c r="AO9" s="63"/>
      <c r="AP9" s="64" t="s">
        <v>21</v>
      </c>
      <c r="AQ9" s="337">
        <f>$K$9</f>
        <v>1000</v>
      </c>
      <c r="AR9" s="338"/>
      <c r="AS9" s="66"/>
      <c r="AT9" s="62"/>
      <c r="AU9" s="60" t="str">
        <f>IF($O$9&gt;0,$O$9,"")</f>
        <v>U9D-81019</v>
      </c>
      <c r="AV9" s="61"/>
      <c r="AW9" s="3"/>
      <c r="AX9" s="54" t="s">
        <v>20</v>
      </c>
      <c r="AY9" s="37"/>
      <c r="AZ9" s="38"/>
      <c r="BA9" s="55" t="str">
        <f>IF(E9&gt;0,E9,"")</f>
        <v>52PR/F</v>
      </c>
      <c r="BB9" s="37"/>
      <c r="BC9" s="56"/>
      <c r="BD9" s="63"/>
      <c r="BE9" s="63"/>
      <c r="BF9" s="64" t="s">
        <v>21</v>
      </c>
      <c r="BG9" s="337">
        <f>$K$9</f>
        <v>1000</v>
      </c>
      <c r="BH9" s="338"/>
      <c r="BI9" s="66"/>
      <c r="BJ9" s="62"/>
      <c r="BK9" s="60" t="str">
        <f>IF($O$9&gt;0,$O$9,"")</f>
        <v>U9D-81019</v>
      </c>
      <c r="BL9" s="61"/>
      <c r="BM9" s="3"/>
      <c r="BN9" s="54" t="s">
        <v>20</v>
      </c>
      <c r="BO9" s="37"/>
      <c r="BP9" s="38"/>
      <c r="BQ9" s="55" t="str">
        <f>IF(U9&gt;0,U9,"")</f>
        <v>52PR/F</v>
      </c>
      <c r="BR9" s="37"/>
      <c r="BS9" s="56"/>
      <c r="BT9" s="63"/>
      <c r="BU9" s="63"/>
      <c r="BV9" s="64" t="s">
        <v>21</v>
      </c>
      <c r="BW9" s="337">
        <f>$K$9</f>
        <v>1000</v>
      </c>
      <c r="BX9" s="338"/>
      <c r="BY9" s="66"/>
      <c r="BZ9" s="62"/>
      <c r="CA9" s="60" t="str">
        <f>IF($O$9&gt;0,$O$9,"")</f>
        <v>U9D-81019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7">
        <f>H</f>
        <v>3000</v>
      </c>
      <c r="L10" s="339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7">
        <f>$K$10</f>
        <v>3000</v>
      </c>
      <c r="AB10" s="338"/>
      <c r="AC10" s="66"/>
      <c r="AD10" s="62"/>
      <c r="AE10" s="60" t="str">
        <f>IF($O$10&gt;0,$O$10,"")</f>
        <v>U9D-80007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37">
        <f>$K$10</f>
        <v>3000</v>
      </c>
      <c r="AR10" s="338"/>
      <c r="AS10" s="66"/>
      <c r="AT10" s="62"/>
      <c r="AU10" s="60" t="str">
        <f>IF($O$10&gt;0,$O$10,"")</f>
        <v>U9D-80007</v>
      </c>
      <c r="AV10" s="61"/>
      <c r="AW10" s="3"/>
      <c r="AX10" s="54" t="s">
        <v>23</v>
      </c>
      <c r="AY10" s="37"/>
      <c r="AZ10" s="38"/>
      <c r="BA10" s="55" t="str">
        <f>IF($U$10&gt;0,$U$10,"")</f>
        <v>52PR/F</v>
      </c>
      <c r="BB10" s="37"/>
      <c r="BC10" s="56"/>
      <c r="BD10" s="63"/>
      <c r="BE10" s="63"/>
      <c r="BF10" s="67" t="s">
        <v>24</v>
      </c>
      <c r="BG10" s="337">
        <f>$K$10</f>
        <v>3000</v>
      </c>
      <c r="BH10" s="338"/>
      <c r="BI10" s="66"/>
      <c r="BJ10" s="62"/>
      <c r="BK10" s="60" t="str">
        <f>IF($O$10&gt;0,$O$10,"")</f>
        <v>U9D-80007</v>
      </c>
      <c r="BL10" s="61"/>
      <c r="BM10" s="3"/>
      <c r="BN10" s="54" t="s">
        <v>23</v>
      </c>
      <c r="BO10" s="37"/>
      <c r="BP10" s="38"/>
      <c r="BQ10" s="55" t="str">
        <f>IF($AK$10&gt;0,$AK$10,"")</f>
        <v>52PR-I/N</v>
      </c>
      <c r="BR10" s="37"/>
      <c r="BS10" s="56"/>
      <c r="BT10" s="63"/>
      <c r="BU10" s="63"/>
      <c r="BV10" s="67" t="s">
        <v>24</v>
      </c>
      <c r="BW10" s="337">
        <f>$K$10</f>
        <v>3000</v>
      </c>
      <c r="BX10" s="338"/>
      <c r="BY10" s="66"/>
      <c r="BZ10" s="62"/>
      <c r="CA10" s="60" t="str">
        <f>IF($O$10&gt;0,$O$10,"")</f>
        <v>U9D-80007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5" t="s">
        <v>28</v>
      </c>
      <c r="I11" s="335">
        <v>1</v>
      </c>
      <c r="J11" s="335" t="s">
        <v>29</v>
      </c>
      <c r="K11" s="331" t="s">
        <v>30</v>
      </c>
      <c r="L11" s="332"/>
      <c r="M11" s="326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5" t="s">
        <v>28</v>
      </c>
      <c r="Y11" s="335">
        <f>IF($I$11&gt;0,$I$11,"")</f>
        <v>1</v>
      </c>
      <c r="Z11" s="335" t="s">
        <v>29</v>
      </c>
      <c r="AA11" s="331" t="str">
        <f>IF($K$11&gt;0,$K$11,"")</f>
        <v>TT01</v>
      </c>
      <c r="AB11" s="332"/>
      <c r="AC11" s="326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5" t="s">
        <v>28</v>
      </c>
      <c r="AO11" s="335">
        <f>IF($I$11&gt;0,$I$11,"")</f>
        <v>1</v>
      </c>
      <c r="AP11" s="335" t="s">
        <v>29</v>
      </c>
      <c r="AQ11" s="331" t="str">
        <f>IF($K$11&gt;0,$K$11,"")</f>
        <v>TT01</v>
      </c>
      <c r="AR11" s="332"/>
      <c r="AS11" s="326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5" t="s">
        <v>28</v>
      </c>
      <c r="BE11" s="335">
        <f>IF($I$11&gt;0,$I$11,"")</f>
        <v>1</v>
      </c>
      <c r="BF11" s="335" t="s">
        <v>29</v>
      </c>
      <c r="BG11" s="331" t="str">
        <f>IF($K$11&gt;0,$K$11,"")</f>
        <v>TT01</v>
      </c>
      <c r="BH11" s="332"/>
      <c r="BI11" s="326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5" t="s">
        <v>28</v>
      </c>
      <c r="BU11" s="335">
        <f>IF($I$11&gt;0,$I$11,"")</f>
        <v>1</v>
      </c>
      <c r="BV11" s="335" t="s">
        <v>29</v>
      </c>
      <c r="BW11" s="331" t="str">
        <f>IF($K$11&gt;0,$K$11,"")</f>
        <v>TT01</v>
      </c>
      <c r="BX11" s="332"/>
      <c r="BY11" s="326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6"/>
      <c r="I12" s="336"/>
      <c r="J12" s="336"/>
      <c r="K12" s="333"/>
      <c r="L12" s="334"/>
      <c r="M12" s="327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6"/>
      <c r="Y12" s="336"/>
      <c r="Z12" s="336"/>
      <c r="AA12" s="333"/>
      <c r="AB12" s="334"/>
      <c r="AC12" s="327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6"/>
      <c r="AO12" s="336"/>
      <c r="AP12" s="336"/>
      <c r="AQ12" s="333"/>
      <c r="AR12" s="334"/>
      <c r="AS12" s="327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6"/>
      <c r="BE12" s="336"/>
      <c r="BF12" s="336"/>
      <c r="BG12" s="333"/>
      <c r="BH12" s="334"/>
      <c r="BI12" s="327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6"/>
      <c r="BU12" s="336"/>
      <c r="BV12" s="336"/>
      <c r="BW12" s="333"/>
      <c r="BX12" s="334"/>
      <c r="BY12" s="327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2000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h.1-15</f>
        <v>1985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>
        <f>IF($C$14&gt;0,$C$14,"")</f>
        <v>2000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1985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>
        <f>IF($C$14&gt;0,$C$14,"")</f>
        <v>2000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1985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>
        <f>IF($C$14&gt;0,$C$14,"")</f>
        <v>2000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1985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>
        <f>IF($C$14&gt;0,$C$14,"")</f>
        <v>2000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1985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v>500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500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500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500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500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/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 t="str">
        <f>IF($P$17&gt;0,$P$17,"")</f>
        <v/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 t="str">
        <f>IF($P$17&gt;0,$P$17,"")</f>
        <v/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/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 t="str">
        <f>IF($P$18&gt;0,$P$18,"")</f>
        <v/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 t="str">
        <f>IF($P$18&gt;0,$P$18,"")</f>
        <v/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 t="str">
        <f>IF($P$18&gt;0,$P$18,"")</f>
        <v/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155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155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5" t="s">
        <v>75</v>
      </c>
      <c r="BB20" s="153"/>
      <c r="BC20" s="156" t="s">
        <v>156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5" t="s">
        <v>75</v>
      </c>
      <c r="BR20" s="153"/>
      <c r="BS20" s="156" t="s">
        <v>156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157</v>
      </c>
      <c r="AY22" s="200"/>
      <c r="AZ22" s="201"/>
      <c r="BA22" s="205" t="s">
        <v>90</v>
      </c>
      <c r="BB22" s="169"/>
      <c r="BC22" s="181"/>
      <c r="BD22" s="182" t="s">
        <v>168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161</v>
      </c>
      <c r="BO22" s="200"/>
      <c r="BP22" s="201"/>
      <c r="BQ22" s="205" t="s">
        <v>86</v>
      </c>
      <c r="BR22" s="169"/>
      <c r="BS22" s="181"/>
      <c r="BT22" s="182" t="s">
        <v>168</v>
      </c>
      <c r="BU22" s="172">
        <v>3</v>
      </c>
      <c r="BV22" s="173">
        <f t="shared" ref="BV22:BV59" si="8">IF(BU22="","",Q*BU22)</f>
        <v>3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0.89500000000000002</v>
      </c>
      <c r="AF23" s="179">
        <f>IF(U23&gt;"",(AE23*X23*Z23)/1000,"")</f>
        <v>0.84040499999999996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158</v>
      </c>
      <c r="AY23" s="200"/>
      <c r="AZ23" s="201"/>
      <c r="BA23" s="168" t="s">
        <v>108</v>
      </c>
      <c r="BB23" s="169"/>
      <c r="BC23" s="181"/>
      <c r="BD23" s="182" t="s">
        <v>168</v>
      </c>
      <c r="BE23" s="172">
        <v>6</v>
      </c>
      <c r="BF23" s="173">
        <f t="shared" si="7"/>
        <v>6</v>
      </c>
      <c r="BG23" s="184"/>
      <c r="BH23" s="185" t="s">
        <v>171</v>
      </c>
      <c r="BI23" s="186"/>
      <c r="BJ23" s="187"/>
      <c r="BK23" s="206"/>
      <c r="BL23" s="189"/>
      <c r="BM23" s="4"/>
      <c r="BN23" s="199" t="s">
        <v>176</v>
      </c>
      <c r="BO23" s="200"/>
      <c r="BP23" s="201"/>
      <c r="BQ23" s="168" t="s">
        <v>91</v>
      </c>
      <c r="BR23" s="169"/>
      <c r="BS23" s="181"/>
      <c r="BT23" s="182" t="s">
        <v>168</v>
      </c>
      <c r="BU23" s="172">
        <v>4</v>
      </c>
      <c r="BV23" s="173">
        <f t="shared" si="8"/>
        <v>4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25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94</v>
      </c>
      <c r="AI24" s="200"/>
      <c r="AJ24" s="204"/>
      <c r="AK24" s="168" t="s">
        <v>95</v>
      </c>
      <c r="AL24" s="169" t="str">
        <f t="shared" si="3"/>
        <v>-</v>
      </c>
      <c r="AM24" s="202">
        <v>2</v>
      </c>
      <c r="AN24" s="208">
        <f>HS.1</f>
        <v>1985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1.4728699999999999</v>
      </c>
      <c r="AW24" s="4"/>
      <c r="AX24" s="199" t="s">
        <v>158</v>
      </c>
      <c r="AY24" s="200"/>
      <c r="AZ24" s="201"/>
      <c r="BA24" s="168" t="s">
        <v>116</v>
      </c>
      <c r="BB24" s="169"/>
      <c r="BC24" s="181"/>
      <c r="BD24" s="182" t="s">
        <v>168</v>
      </c>
      <c r="BE24" s="172">
        <v>8</v>
      </c>
      <c r="BF24" s="173">
        <f t="shared" si="7"/>
        <v>8</v>
      </c>
      <c r="BG24" s="184"/>
      <c r="BH24" s="185" t="s">
        <v>172</v>
      </c>
      <c r="BI24" s="186"/>
      <c r="BJ24" s="187"/>
      <c r="BK24" s="188"/>
      <c r="BL24" s="189" t="s">
        <v>111</v>
      </c>
      <c r="BM24" s="4"/>
      <c r="BN24" s="199" t="s">
        <v>177</v>
      </c>
      <c r="BO24" s="200"/>
      <c r="BP24" s="201"/>
      <c r="BQ24" s="168" t="s">
        <v>97</v>
      </c>
      <c r="BR24" s="169"/>
      <c r="BS24" s="181"/>
      <c r="BT24" s="182" t="s">
        <v>178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98</v>
      </c>
      <c r="S25" s="200"/>
      <c r="T25" s="201"/>
      <c r="U25" s="168" t="s">
        <v>93</v>
      </c>
      <c r="V25" s="169" t="str">
        <f t="shared" si="0"/>
        <v>-</v>
      </c>
      <c r="W25" s="202">
        <v>29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99</v>
      </c>
      <c r="AI25" s="200"/>
      <c r="AJ25" s="204"/>
      <c r="AK25" s="168" t="s">
        <v>95</v>
      </c>
      <c r="AL25" s="169" t="str">
        <f t="shared" si="3"/>
        <v>-</v>
      </c>
      <c r="AM25" s="202">
        <v>4</v>
      </c>
      <c r="AN25" s="208">
        <f>HS.1</f>
        <v>1985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1.4728699999999999</v>
      </c>
      <c r="AW25" s="4"/>
      <c r="AX25" s="199" t="s">
        <v>158</v>
      </c>
      <c r="AY25" s="200"/>
      <c r="AZ25" s="201"/>
      <c r="BA25" s="168" t="s">
        <v>113</v>
      </c>
      <c r="BB25" s="169"/>
      <c r="BC25" s="181"/>
      <c r="BD25" s="182" t="s">
        <v>168</v>
      </c>
      <c r="BE25" s="172">
        <v>15</v>
      </c>
      <c r="BF25" s="173">
        <f t="shared" si="7"/>
        <v>15</v>
      </c>
      <c r="BG25" s="184"/>
      <c r="BH25" s="185" t="s">
        <v>114</v>
      </c>
      <c r="BI25" s="186"/>
      <c r="BJ25" s="187"/>
      <c r="BK25" s="188"/>
      <c r="BL25" s="189"/>
      <c r="BM25" s="4"/>
      <c r="BN25" s="199" t="s">
        <v>165</v>
      </c>
      <c r="BO25" s="200"/>
      <c r="BP25" s="201"/>
      <c r="BQ25" s="168" t="s">
        <v>101</v>
      </c>
      <c r="BR25" s="169"/>
      <c r="BS25" s="181"/>
      <c r="BT25" s="182" t="s">
        <v>169</v>
      </c>
      <c r="BU25" s="172">
        <v>2</v>
      </c>
      <c r="BV25" s="173">
        <f t="shared" si="8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102</v>
      </c>
      <c r="S26" s="200"/>
      <c r="T26" s="201"/>
      <c r="U26" s="168" t="s">
        <v>103</v>
      </c>
      <c r="V26" s="169" t="str">
        <f t="shared" si="0"/>
        <v>-</v>
      </c>
      <c r="W26" s="202">
        <v>0</v>
      </c>
      <c r="X26" s="171">
        <f>h.2-36</f>
        <v>464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0.12899200000000002</v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159</v>
      </c>
      <c r="AY26" s="200"/>
      <c r="AZ26" s="201"/>
      <c r="BA26" s="168" t="str">
        <f>IF(GTH=5,"9K-20523",IF(GTH=6,"2K-22973",IF(GTH=8,"2K-22975","")))</f>
        <v>9K-20523</v>
      </c>
      <c r="BB26" s="169"/>
      <c r="BC26" s="181"/>
      <c r="BD26" s="182" t="s">
        <v>169</v>
      </c>
      <c r="BE26" s="172">
        <f>((2*W)+(2*h.2)-108)/1000</f>
        <v>2.8919999999999999</v>
      </c>
      <c r="BF26" s="173">
        <f t="shared" si="7"/>
        <v>2.8919999999999999</v>
      </c>
      <c r="BG26" s="184" t="s">
        <v>107</v>
      </c>
      <c r="BH26" s="185" t="s">
        <v>173</v>
      </c>
      <c r="BI26" s="186"/>
      <c r="BJ26" s="187"/>
      <c r="BK26" s="188"/>
      <c r="BL26" s="189" t="s">
        <v>111</v>
      </c>
      <c r="BM26" s="4"/>
      <c r="BN26" s="199" t="s">
        <v>165</v>
      </c>
      <c r="BO26" s="200"/>
      <c r="BP26" s="201"/>
      <c r="BQ26" s="168" t="s">
        <v>105</v>
      </c>
      <c r="BR26" s="169"/>
      <c r="BS26" s="181"/>
      <c r="BT26" s="182" t="s">
        <v>169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102</v>
      </c>
      <c r="S27" s="200"/>
      <c r="T27" s="201"/>
      <c r="U27" s="168" t="s">
        <v>103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160</v>
      </c>
      <c r="AY27" s="200"/>
      <c r="AZ27" s="201"/>
      <c r="BA27" s="168" t="s">
        <v>117</v>
      </c>
      <c r="BB27" s="169"/>
      <c r="BC27" s="181"/>
      <c r="BD27" s="182" t="s">
        <v>170</v>
      </c>
      <c r="BE27" s="172">
        <f>IF(h.1&lt;=1880,9,IF(h.1&lt;=2280,10,IF(h.1&lt;=2650,11,11)))+IF(h.1&lt;=1880,5,IF(h.1&lt;=2280,6,IF(h.1&lt;=2650,7,7)))</f>
        <v>16</v>
      </c>
      <c r="BF27" s="173">
        <f t="shared" si="7"/>
        <v>16</v>
      </c>
      <c r="BG27" s="213"/>
      <c r="BH27" s="185" t="s">
        <v>174</v>
      </c>
      <c r="BI27" s="186"/>
      <c r="BJ27" s="187"/>
      <c r="BK27" s="188"/>
      <c r="BL27" s="189" t="s">
        <v>111</v>
      </c>
      <c r="BM27" s="4"/>
      <c r="BN27" s="199" t="s">
        <v>158</v>
      </c>
      <c r="BO27" s="200"/>
      <c r="BP27" s="201"/>
      <c r="BQ27" s="168" t="s">
        <v>108</v>
      </c>
      <c r="BR27" s="169"/>
      <c r="BS27" s="181"/>
      <c r="BT27" s="182" t="s">
        <v>168</v>
      </c>
      <c r="BU27" s="172">
        <v>22</v>
      </c>
      <c r="BV27" s="173">
        <f t="shared" si="8"/>
        <v>22</v>
      </c>
      <c r="BW27" s="213"/>
      <c r="BX27" s="185" t="s">
        <v>179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161</v>
      </c>
      <c r="AY28" s="200"/>
      <c r="AZ28" s="201"/>
      <c r="BA28" s="168" t="s">
        <v>85</v>
      </c>
      <c r="BB28" s="169"/>
      <c r="BC28" s="181"/>
      <c r="BD28" s="182" t="s">
        <v>168</v>
      </c>
      <c r="BE28" s="172">
        <v>3</v>
      </c>
      <c r="BF28" s="173">
        <f t="shared" si="7"/>
        <v>3</v>
      </c>
      <c r="BG28" s="184"/>
      <c r="BH28" s="185"/>
      <c r="BI28" s="186"/>
      <c r="BJ28" s="187"/>
      <c r="BK28" s="188"/>
      <c r="BL28" s="189"/>
      <c r="BM28" s="4"/>
      <c r="BN28" s="199" t="s">
        <v>158</v>
      </c>
      <c r="BO28" s="200"/>
      <c r="BP28" s="201"/>
      <c r="BQ28" s="168" t="s">
        <v>113</v>
      </c>
      <c r="BR28" s="169"/>
      <c r="BS28" s="181"/>
      <c r="BT28" s="182" t="s">
        <v>168</v>
      </c>
      <c r="BU28" s="172">
        <v>15</v>
      </c>
      <c r="BV28" s="173">
        <f t="shared" si="8"/>
        <v>15</v>
      </c>
      <c r="BW28" s="184"/>
      <c r="BX28" s="185" t="s">
        <v>114</v>
      </c>
      <c r="BY28" s="186"/>
      <c r="BZ28" s="187"/>
      <c r="CA28" s="188"/>
      <c r="CB28" s="189" t="s">
        <v>111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162</v>
      </c>
      <c r="AY29" s="200"/>
      <c r="AZ29" s="201"/>
      <c r="BA29" s="168" t="s">
        <v>96</v>
      </c>
      <c r="BB29" s="169"/>
      <c r="BC29" s="181"/>
      <c r="BD29" s="182" t="s">
        <v>168</v>
      </c>
      <c r="BE29" s="172">
        <v>2</v>
      </c>
      <c r="BF29" s="173">
        <f t="shared" si="7"/>
        <v>2</v>
      </c>
      <c r="BG29" s="184"/>
      <c r="BH29" s="185"/>
      <c r="BI29" s="186"/>
      <c r="BJ29" s="187"/>
      <c r="BK29" s="188"/>
      <c r="BL29" s="189"/>
      <c r="BM29" s="4"/>
      <c r="BN29" s="199" t="s">
        <v>160</v>
      </c>
      <c r="BO29" s="200"/>
      <c r="BP29" s="201"/>
      <c r="BQ29" s="168" t="s">
        <v>115</v>
      </c>
      <c r="BR29" s="169"/>
      <c r="BS29" s="181"/>
      <c r="BT29" s="182" t="s">
        <v>170</v>
      </c>
      <c r="BU29" s="172">
        <v>8</v>
      </c>
      <c r="BV29" s="173">
        <f t="shared" si="8"/>
        <v>8</v>
      </c>
      <c r="BW29" s="184"/>
      <c r="BX29" s="185"/>
      <c r="BY29" s="186"/>
      <c r="BZ29" s="187"/>
      <c r="CA29" s="188"/>
      <c r="CB29" s="189" t="s">
        <v>111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163</v>
      </c>
      <c r="AY30" s="200"/>
      <c r="AZ30" s="201"/>
      <c r="BA30" s="168" t="s">
        <v>100</v>
      </c>
      <c r="BB30" s="169"/>
      <c r="BC30" s="181"/>
      <c r="BD30" s="182" t="s">
        <v>169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159</v>
      </c>
      <c r="BO30" s="200"/>
      <c r="BP30" s="201"/>
      <c r="BQ30" s="168" t="str">
        <f>IF(GTH=5,"K-25041",IF(GTH=6,"9K-20765",IF(GTH=8,"9K-20766","")))</f>
        <v>K-25041</v>
      </c>
      <c r="BR30" s="169"/>
      <c r="BS30" s="181"/>
      <c r="BT30" s="182" t="s">
        <v>169</v>
      </c>
      <c r="BU30" s="172">
        <f>((2*WS.1)+(2*HS.1)-524)/1000</f>
        <v>5.3</v>
      </c>
      <c r="BV30" s="173">
        <f t="shared" si="8"/>
        <v>5.3</v>
      </c>
      <c r="BW30" s="184" t="s">
        <v>107</v>
      </c>
      <c r="BX30" s="185"/>
      <c r="BY30" s="186"/>
      <c r="BZ30" s="187"/>
      <c r="CA30" s="188"/>
      <c r="CB30" s="189" t="s">
        <v>111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163</v>
      </c>
      <c r="AY31" s="200"/>
      <c r="AZ31" s="201"/>
      <c r="BA31" s="168" t="s">
        <v>104</v>
      </c>
      <c r="BB31" s="169"/>
      <c r="BC31" s="181"/>
      <c r="BD31" s="182" t="s">
        <v>169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158</v>
      </c>
      <c r="BO31" s="200"/>
      <c r="BP31" s="201"/>
      <c r="BQ31" s="168" t="s">
        <v>110</v>
      </c>
      <c r="BR31" s="169"/>
      <c r="BS31" s="181"/>
      <c r="BT31" s="182" t="s">
        <v>168</v>
      </c>
      <c r="BU31" s="172">
        <v>8</v>
      </c>
      <c r="BV31" s="173">
        <f t="shared" si="8"/>
        <v>8</v>
      </c>
      <c r="BW31" s="184"/>
      <c r="BX31" s="185" t="s">
        <v>172</v>
      </c>
      <c r="BY31" s="186"/>
      <c r="BZ31" s="187"/>
      <c r="CA31" s="188"/>
      <c r="CB31" s="189" t="s">
        <v>111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164</v>
      </c>
      <c r="AY32" s="200"/>
      <c r="AZ32" s="201"/>
      <c r="BA32" s="168" t="s">
        <v>106</v>
      </c>
      <c r="BB32" s="169"/>
      <c r="BC32" s="181"/>
      <c r="BD32" s="182" t="s">
        <v>169</v>
      </c>
      <c r="BE32" s="172">
        <f>((W-61)+((h.1-18)*2))/1000</f>
        <v>4.9029999999999996</v>
      </c>
      <c r="BF32" s="173">
        <f t="shared" si="7"/>
        <v>4.9029999999999996</v>
      </c>
      <c r="BG32" s="184" t="s">
        <v>107</v>
      </c>
      <c r="BH32" s="185"/>
      <c r="BI32" s="186"/>
      <c r="BJ32" s="187"/>
      <c r="BK32" s="188"/>
      <c r="BL32" s="189"/>
      <c r="BM32" s="4"/>
      <c r="BN32" s="199" t="str">
        <f t="shared" ref="BN22:BN60" si="10">IF(BQ32&gt;"",VLOOKUP(BQ32,PART_NAMA,3,FALSE),"")</f>
        <v/>
      </c>
      <c r="BO32" s="200"/>
      <c r="BP32" s="201"/>
      <c r="BQ32" s="168"/>
      <c r="BR32" s="169"/>
      <c r="BS32" s="181"/>
      <c r="BT32" s="182" t="str">
        <f t="shared" ref="BT22:BT57" si="11">IF(BQ32&gt;"",VLOOKUP(BQ32&amp;$M$10,PART_MASTER,3,FALSE),"")</f>
        <v/>
      </c>
      <c r="BU32" s="172"/>
      <c r="BV32" s="173" t="str">
        <f t="shared" si="8"/>
        <v/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159</v>
      </c>
      <c r="AY33" s="200"/>
      <c r="AZ33" s="201"/>
      <c r="BA33" s="168" t="s">
        <v>109</v>
      </c>
      <c r="BB33" s="169"/>
      <c r="BC33" s="181"/>
      <c r="BD33" s="182" t="s">
        <v>169</v>
      </c>
      <c r="BE33" s="172">
        <f>((W-61)+((h.2-36)*2))/1000</f>
        <v>1.867</v>
      </c>
      <c r="BF33" s="173">
        <f t="shared" si="7"/>
        <v>1.867</v>
      </c>
      <c r="BG33" s="213" t="s">
        <v>107</v>
      </c>
      <c r="BH33" s="185" t="s">
        <v>175</v>
      </c>
      <c r="BI33" s="186"/>
      <c r="BJ33" s="187"/>
      <c r="BK33" s="188"/>
      <c r="BL33" s="189"/>
      <c r="BM33" s="4"/>
      <c r="BN33" s="199" t="str">
        <f t="shared" si="10"/>
        <v/>
      </c>
      <c r="BO33" s="200"/>
      <c r="BP33" s="201"/>
      <c r="BQ33" s="168"/>
      <c r="BR33" s="169"/>
      <c r="BS33" s="181"/>
      <c r="BT33" s="182" t="str">
        <f t="shared" si="11"/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165</v>
      </c>
      <c r="AY34" s="200"/>
      <c r="AZ34" s="201"/>
      <c r="BA34" s="168" t="s">
        <v>112</v>
      </c>
      <c r="BB34" s="169"/>
      <c r="BC34" s="181"/>
      <c r="BD34" s="182" t="s">
        <v>169</v>
      </c>
      <c r="BE34" s="172">
        <v>2</v>
      </c>
      <c r="BF34" s="173">
        <f t="shared" si="7"/>
        <v>2</v>
      </c>
      <c r="BG34" s="213"/>
      <c r="BH34" s="185"/>
      <c r="BI34" s="186"/>
      <c r="BJ34" s="187"/>
      <c r="BK34" s="188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166</v>
      </c>
      <c r="AY35" s="200"/>
      <c r="AZ35" s="201"/>
      <c r="BA35" s="168" t="s">
        <v>167</v>
      </c>
      <c r="BB35" s="169"/>
      <c r="BC35" s="181"/>
      <c r="BD35" s="182" t="s">
        <v>168</v>
      </c>
      <c r="BE35" s="172">
        <v>1</v>
      </c>
      <c r="BF35" s="173">
        <f t="shared" si="7"/>
        <v>1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 t="str">
        <f t="shared" ref="AX22:AX60" si="12">IF(BA36&gt;"",VLOOKUP(BA36,PART_NAMA,3,FALSE),"")</f>
        <v/>
      </c>
      <c r="AY36" s="200"/>
      <c r="AZ36" s="201"/>
      <c r="BA36" s="168"/>
      <c r="BB36" s="169"/>
      <c r="BC36" s="181"/>
      <c r="BD36" s="182" t="str">
        <f t="shared" ref="BD22:BD60" si="13">IF(BA36&gt;"",VLOOKUP(BA36&amp;$M$10,PART_MASTER,3,FALSE),"")</f>
        <v/>
      </c>
      <c r="BE36" s="172"/>
      <c r="BF36" s="173" t="str">
        <f t="shared" si="7"/>
        <v/>
      </c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si="12"/>
        <v/>
      </c>
      <c r="AY37" s="200"/>
      <c r="AZ37" s="201"/>
      <c r="BA37" s="168"/>
      <c r="BB37" s="169"/>
      <c r="BC37" s="181"/>
      <c r="BD37" s="182" t="str">
        <f t="shared" si="13"/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118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119</v>
      </c>
      <c r="C43" s="241"/>
      <c r="D43" s="241"/>
      <c r="E43" s="241"/>
      <c r="F43" s="242"/>
      <c r="G43" s="243"/>
      <c r="H43" s="244"/>
      <c r="I43" s="234"/>
      <c r="J43" s="245" t="s">
        <v>120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121</v>
      </c>
      <c r="C44" s="328" t="s">
        <v>122</v>
      </c>
      <c r="D44" s="329"/>
      <c r="E44" s="330"/>
      <c r="F44" s="328" t="s">
        <v>123</v>
      </c>
      <c r="G44" s="329"/>
      <c r="H44" s="330"/>
      <c r="I44" s="253"/>
      <c r="J44" s="254" t="s">
        <v>121</v>
      </c>
      <c r="K44" s="328" t="s">
        <v>122</v>
      </c>
      <c r="L44" s="329"/>
      <c r="M44" s="329"/>
      <c r="N44" s="330"/>
      <c r="O44" s="254" t="s">
        <v>124</v>
      </c>
      <c r="P44" s="255" t="s">
        <v>121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0"/>
        <v/>
      </c>
      <c r="BO44" s="200"/>
      <c r="BP44" s="201"/>
      <c r="BQ44" s="168"/>
      <c r="BR44" s="169"/>
      <c r="BS44" s="181"/>
      <c r="BT44" s="182" t="str">
        <f t="shared" si="11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125</v>
      </c>
      <c r="D45" s="258"/>
      <c r="E45" s="258"/>
      <c r="F45" s="259"/>
      <c r="G45" s="260"/>
      <c r="H45" s="261"/>
      <c r="I45" s="262"/>
      <c r="J45" s="263">
        <v>1</v>
      </c>
      <c r="K45" s="264" t="s">
        <v>126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0"/>
        <v/>
      </c>
      <c r="BO45" s="200"/>
      <c r="BP45" s="201"/>
      <c r="BQ45" s="168"/>
      <c r="BR45" s="169"/>
      <c r="BS45" s="181"/>
      <c r="BT45" s="182" t="str">
        <f t="shared" si="11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127</v>
      </c>
      <c r="D46" s="260"/>
      <c r="E46" s="260"/>
      <c r="F46" s="264"/>
      <c r="G46" s="260"/>
      <c r="H46" s="261"/>
      <c r="I46" s="262"/>
      <c r="J46" s="263">
        <v>2</v>
      </c>
      <c r="K46" s="264" t="s">
        <v>128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 t="str">
        <f t="shared" si="10"/>
        <v/>
      </c>
      <c r="BO46" s="200"/>
      <c r="BP46" s="201"/>
      <c r="BQ46" s="168"/>
      <c r="BR46" s="169"/>
      <c r="BS46" s="181"/>
      <c r="BT46" s="268" t="str">
        <f t="shared" si="11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129</v>
      </c>
      <c r="D47" s="260"/>
      <c r="E47" s="260"/>
      <c r="F47" s="264"/>
      <c r="G47" s="260"/>
      <c r="H47" s="261"/>
      <c r="I47" s="269"/>
      <c r="J47" s="263">
        <v>3</v>
      </c>
      <c r="K47" s="264" t="s">
        <v>130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0"/>
        <v/>
      </c>
      <c r="BO47" s="200"/>
      <c r="BP47" s="201"/>
      <c r="BQ47" s="168"/>
      <c r="BR47" s="169"/>
      <c r="BS47" s="181"/>
      <c r="BT47" s="268" t="str">
        <f t="shared" si="11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131</v>
      </c>
      <c r="D48" s="260"/>
      <c r="E48" s="260"/>
      <c r="F48" s="264"/>
      <c r="G48" s="260"/>
      <c r="H48" s="261"/>
      <c r="I48" s="269"/>
      <c r="J48" s="263">
        <v>4</v>
      </c>
      <c r="K48" s="264" t="s">
        <v>132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133</v>
      </c>
      <c r="AD48" s="274"/>
      <c r="AE48" s="275" t="s">
        <v>134</v>
      </c>
      <c r="AF48" s="276">
        <f>SUM(AF22:AF47)</f>
        <v>5.2244330000000003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133</v>
      </c>
      <c r="AT48" s="274"/>
      <c r="AU48" s="275" t="s">
        <v>134</v>
      </c>
      <c r="AV48" s="276">
        <f>SUM(AV22:AV47)</f>
        <v>4.5460659999999997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182" t="str">
        <f t="shared" si="11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135</v>
      </c>
      <c r="D49" s="260"/>
      <c r="E49" s="260"/>
      <c r="F49" s="264"/>
      <c r="G49" s="260"/>
      <c r="H49" s="261"/>
      <c r="I49" s="269"/>
      <c r="J49" s="263">
        <v>5</v>
      </c>
      <c r="K49" s="264" t="s">
        <v>136</v>
      </c>
      <c r="L49" s="260"/>
      <c r="M49" s="260"/>
      <c r="N49" s="265"/>
      <c r="O49" s="266"/>
      <c r="P49" s="267"/>
      <c r="Q49" s="4"/>
      <c r="R49" s="277" t="s">
        <v>137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138</v>
      </c>
      <c r="AE49" s="281" t="s">
        <v>139</v>
      </c>
      <c r="AF49" s="282">
        <f>AF48*0.986</f>
        <v>5.1512909379999998</v>
      </c>
      <c r="AG49" s="4"/>
      <c r="AH49" s="277" t="s">
        <v>137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138</v>
      </c>
      <c r="AU49" s="281" t="s">
        <v>139</v>
      </c>
      <c r="AV49" s="282">
        <f>AV48*0.986</f>
        <v>4.4824210759999996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140</v>
      </c>
      <c r="D50" s="260"/>
      <c r="E50" s="260"/>
      <c r="F50" s="264"/>
      <c r="G50" s="260"/>
      <c r="H50" s="261"/>
      <c r="I50" s="269"/>
      <c r="J50" s="263">
        <v>6</v>
      </c>
      <c r="K50" s="264" t="s">
        <v>141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142</v>
      </c>
      <c r="AF50" s="282">
        <f>AF48*0.974*0.986</f>
        <v>5.0173573736120005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142</v>
      </c>
      <c r="AV50" s="282">
        <f>AV48*0.974*0.986</f>
        <v>4.3658781280239998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143</v>
      </c>
      <c r="D51" s="260"/>
      <c r="E51" s="260"/>
      <c r="F51" s="264"/>
      <c r="G51" s="260"/>
      <c r="H51" s="261"/>
      <c r="I51" s="269"/>
      <c r="J51" s="263">
        <v>7</v>
      </c>
      <c r="K51" s="264" t="s">
        <v>144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145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146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2"/>
        <v/>
      </c>
      <c r="AY52" s="200"/>
      <c r="AZ52" s="201"/>
      <c r="BA52" s="289"/>
      <c r="BB52" s="169"/>
      <c r="BC52" s="181"/>
      <c r="BD52" s="182" t="str">
        <f t="shared" si="13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89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147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2"/>
        <v/>
      </c>
      <c r="AY53" s="200"/>
      <c r="AZ53" s="201"/>
      <c r="BA53" s="168"/>
      <c r="BB53" s="169"/>
      <c r="BC53" s="181"/>
      <c r="BD53" s="182" t="str">
        <f t="shared" si="13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148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2"/>
        <v/>
      </c>
      <c r="AY54" s="200"/>
      <c r="AZ54" s="201"/>
      <c r="BA54" s="289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89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149</v>
      </c>
      <c r="C55" s="269"/>
      <c r="D55" s="269"/>
      <c r="E55" s="269"/>
      <c r="F55" s="269"/>
      <c r="G55" s="269"/>
      <c r="H55" s="269"/>
      <c r="I55" s="269"/>
      <c r="J55" s="302" t="s">
        <v>150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151</v>
      </c>
      <c r="K56" s="307"/>
      <c r="L56" s="307"/>
      <c r="M56" s="307"/>
      <c r="N56" s="308"/>
      <c r="O56" s="309" t="s">
        <v>152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2"/>
        <v/>
      </c>
      <c r="AY58" s="200"/>
      <c r="AZ58" s="201"/>
      <c r="BA58" s="289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0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153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154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154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154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154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154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FIX_DOOR-CR</vt:lpstr>
      <vt:lpstr>'FIX_DOOR-CR'!A.</vt:lpstr>
      <vt:lpstr>'FIX_DOOR-CR'!C.</vt:lpstr>
      <vt:lpstr>'FIX_DOOR-CR'!F.</vt:lpstr>
      <vt:lpstr>'FIX_DOOR-CR'!GCS</vt:lpstr>
      <vt:lpstr>'FIX_DOOR-CR'!GTH</vt:lpstr>
      <vt:lpstr>'FIX_DOOR-CR'!H</vt:lpstr>
      <vt:lpstr>'FIX_DOOR-CR'!h.1</vt:lpstr>
      <vt:lpstr>'FIX_DOOR-CR'!h.10</vt:lpstr>
      <vt:lpstr>'FIX_DOOR-CR'!h.2</vt:lpstr>
      <vt:lpstr>'FIX_DOOR-CR'!h.3</vt:lpstr>
      <vt:lpstr>'FIX_DOOR-CR'!h.4</vt:lpstr>
      <vt:lpstr>'FIX_DOOR-CR'!h.5</vt:lpstr>
      <vt:lpstr>'FIX_DOOR-CR'!h.6</vt:lpstr>
      <vt:lpstr>'FIX_DOOR-CR'!h.7</vt:lpstr>
      <vt:lpstr>'FIX_DOOR-CR'!h.8</vt:lpstr>
      <vt:lpstr>'FIX_DOOR-CR'!h.9</vt:lpstr>
      <vt:lpstr>'FIX_DOOR-CR'!HS</vt:lpstr>
      <vt:lpstr>'FIX_DOOR-CR'!HS.1</vt:lpstr>
      <vt:lpstr>'FIX_DOOR-CR'!HS.2</vt:lpstr>
      <vt:lpstr>'FIX_DOOR-CR'!HS.3</vt:lpstr>
      <vt:lpstr>'FIX_DOOR-CR'!HS.4</vt:lpstr>
      <vt:lpstr>'FIX_DOOR-CR'!HS.5</vt:lpstr>
      <vt:lpstr>'FIX_DOOR-CR'!Print_Area</vt:lpstr>
      <vt:lpstr>'FIX_DOOR-CR'!Q</vt:lpstr>
      <vt:lpstr>'FIX_DOOR-CR'!R.</vt:lpstr>
      <vt:lpstr>'FIX_DOOR-CR'!W</vt:lpstr>
      <vt:lpstr>'FIX_DOOR-CR'!w.1</vt:lpstr>
      <vt:lpstr>'FIX_DOOR-CR'!w.10</vt:lpstr>
      <vt:lpstr>'FIX_DOOR-CR'!w.2</vt:lpstr>
      <vt:lpstr>'FIX_DOOR-CR'!w.3</vt:lpstr>
      <vt:lpstr>'FIX_DOOR-CR'!w.4</vt:lpstr>
      <vt:lpstr>'FIX_DOOR-CR'!w.5</vt:lpstr>
      <vt:lpstr>'FIX_DOOR-CR'!w.6</vt:lpstr>
      <vt:lpstr>'FIX_DOOR-CR'!w.7</vt:lpstr>
      <vt:lpstr>'FIX_DOOR-CR'!w.8</vt:lpstr>
      <vt:lpstr>'FIX_DOOR-CR'!w.9</vt:lpstr>
      <vt:lpstr>'FIX_DOOR-CR'!WS</vt:lpstr>
      <vt:lpstr>'FIX_DOOR-CR'!WS.1</vt:lpstr>
      <vt:lpstr>'FIX_DOOR-CR'!WS.2</vt:lpstr>
      <vt:lpstr>'FIX_DOOR-CR'!WS.3</vt:lpstr>
      <vt:lpstr>'FIX_DOOR-CR'!WS.4</vt:lpstr>
      <vt:lpstr>'FIX_DOOR-CR'!WS.5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2024-07-30T06:36:13Z</dcterms:created>
  <dcterms:modified xsi:type="dcterms:W3CDTF">2024-08-21T08:13:42Z</dcterms:modified>
</cp:coreProperties>
</file>