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1674B918-4562-4AC1-8E40-7D2D4ECE4B3E}" xr6:coauthVersionLast="47" xr6:coauthVersionMax="47" xr10:uidLastSave="{00000000-0000-0000-0000-000000000000}"/>
  <bookViews>
    <workbookView xWindow="-108" yWindow="-108" windowWidth="23256" windowHeight="12456" xr2:uid="{765B318C-D5D3-4473-A07D-EF7FAC61A698}"/>
  </bookViews>
  <sheets>
    <sheet name="DOOR-OUT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'DOOR-OUTR'!$P$18</definedName>
    <definedName name="BD">"BD"</definedName>
    <definedName name="C." localSheetId="0">'DOOR-OUTR'!$P$17</definedName>
    <definedName name="F." localSheetId="0">'DOOR-OUTR'!$P$16</definedName>
    <definedName name="GCS" localSheetId="0">'DOOR-OUTR'!$O$12</definedName>
    <definedName name="GTH" localSheetId="0">'DOOR-OUTR'!$O$11</definedName>
    <definedName name="H" localSheetId="0">'DOOR-OUTR'!$E$12</definedName>
    <definedName name="h.1" localSheetId="0">'DOOR-OUTR'!$C$14</definedName>
    <definedName name="h.10" localSheetId="0">'DOOR-OUTR'!$E$18</definedName>
    <definedName name="h.2" localSheetId="0">'DOOR-OUTR'!$C$15</definedName>
    <definedName name="h.3" localSheetId="0">'DOOR-OUTR'!$C$16</definedName>
    <definedName name="h.4" localSheetId="0">'DOOR-OUTR'!$C$17</definedName>
    <definedName name="h.5" localSheetId="0">'DOOR-OUTR'!$C$18</definedName>
    <definedName name="h.6" localSheetId="0">'DOOR-OUTR'!$E$14</definedName>
    <definedName name="h.7" localSheetId="0">'DOOR-OUTR'!$E$15</definedName>
    <definedName name="h.8" localSheetId="0">'DOOR-OUTR'!$E$16</definedName>
    <definedName name="h.9" localSheetId="0">'DOOR-OUTR'!$E$17</definedName>
    <definedName name="HS" localSheetId="0">'DOOR-OUTR'!$H$12</definedName>
    <definedName name="HS.1" localSheetId="0">'DOOR-OUTR'!$L$14</definedName>
    <definedName name="HS.2" localSheetId="0">'DOOR-OUTR'!$L$15</definedName>
    <definedName name="HS.3" localSheetId="0">'DOOR-OUTR'!$L$16</definedName>
    <definedName name="HS.4" localSheetId="0">'DOOR-OUTR'!$L$17</definedName>
    <definedName name="HS.5" localSheetId="0">'DOOR-OUTR'!$L$18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'DOOR-OUTR'!$1:$61</definedName>
    <definedName name="Q" localSheetId="0">'DOOR-OUTR'!$I$11</definedName>
    <definedName name="R." localSheetId="0">'DOOR-OUTR'!$C$62</definedName>
    <definedName name="st" hidden="1">[6]Gra_Ord_In_2000!$BA$12:$BA$1655</definedName>
    <definedName name="W" localSheetId="0">'DOOR-OUTR'!$E$11</definedName>
    <definedName name="w.1" localSheetId="0">'DOOR-OUTR'!$H$14</definedName>
    <definedName name="w.10" localSheetId="0">'DOOR-OUTR'!$J$18</definedName>
    <definedName name="w.2" localSheetId="0">'DOOR-OUTR'!$H$15</definedName>
    <definedName name="w.3" localSheetId="0">'DOOR-OUTR'!$H$16</definedName>
    <definedName name="w.4" localSheetId="0">'DOOR-OUTR'!$H$17</definedName>
    <definedName name="w.5" localSheetId="0">'DOOR-OUTR'!$H$18</definedName>
    <definedName name="w.6" localSheetId="0">'DOOR-OUTR'!$J$14</definedName>
    <definedName name="w.7" localSheetId="0">'DOOR-OUTR'!$J$15</definedName>
    <definedName name="w.8" localSheetId="0">'DOOR-OUTR'!$J$16</definedName>
    <definedName name="w.9" localSheetId="0">'DOOR-OUTR'!$J$17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'DOOR-OUTR'!$L$12</definedName>
    <definedName name="WS.1" localSheetId="0">'DOOR-OUTR'!$N$14</definedName>
    <definedName name="WS.2" localSheetId="0">'DOOR-OUTR'!$N$15</definedName>
    <definedName name="WS.3" localSheetId="0">'DOOR-OUTR'!$N$16</definedName>
    <definedName name="WS.4" localSheetId="0">'DOOR-OUTR'!$N$17</definedName>
    <definedName name="WS.5" localSheetId="0">'DOOR-OUTR'!$N$18</definedName>
    <definedName name="Z_8BD11290_77B3_4D27_9040_BB9D2A7264B2_.wvu.PrintArea" localSheetId="0" hidden="1">'DOOR-OUTR'!$1:$61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3" i="1" l="1"/>
  <c r="AP23" i="1" s="1"/>
  <c r="AO27" i="1"/>
  <c r="AP27" i="1" s="1"/>
  <c r="AP60" i="1"/>
  <c r="AN60" i="1"/>
  <c r="AH60" i="1"/>
  <c r="AP59" i="1"/>
  <c r="AN59" i="1"/>
  <c r="AH59" i="1"/>
  <c r="AP58" i="1"/>
  <c r="AN58" i="1"/>
  <c r="AH58" i="1"/>
  <c r="AP57" i="1"/>
  <c r="AN57" i="1"/>
  <c r="AH57" i="1"/>
  <c r="AP56" i="1"/>
  <c r="AN56" i="1"/>
  <c r="AH56" i="1"/>
  <c r="AP55" i="1"/>
  <c r="AN55" i="1"/>
  <c r="AH55" i="1"/>
  <c r="AP54" i="1"/>
  <c r="AN54" i="1"/>
  <c r="AH54" i="1"/>
  <c r="AP53" i="1"/>
  <c r="AN53" i="1"/>
  <c r="AH53" i="1"/>
  <c r="AP52" i="1"/>
  <c r="AN52" i="1"/>
  <c r="AH52" i="1"/>
  <c r="AP51" i="1"/>
  <c r="AN51" i="1"/>
  <c r="AH51" i="1"/>
  <c r="AP50" i="1"/>
  <c r="AN50" i="1"/>
  <c r="AH50" i="1"/>
  <c r="AP49" i="1"/>
  <c r="AN49" i="1"/>
  <c r="AH49" i="1"/>
  <c r="AP48" i="1"/>
  <c r="AN48" i="1"/>
  <c r="AH48" i="1"/>
  <c r="AP47" i="1"/>
  <c r="AN47" i="1"/>
  <c r="AH47" i="1"/>
  <c r="AF47" i="1"/>
  <c r="AE47" i="1"/>
  <c r="Z47" i="1"/>
  <c r="V47" i="1"/>
  <c r="AP46" i="1"/>
  <c r="AN46" i="1"/>
  <c r="AH46" i="1"/>
  <c r="AF46" i="1"/>
  <c r="AE46" i="1"/>
  <c r="Z46" i="1"/>
  <c r="V46" i="1"/>
  <c r="AP45" i="1"/>
  <c r="AN45" i="1"/>
  <c r="AH45" i="1"/>
  <c r="AF45" i="1"/>
  <c r="AE45" i="1"/>
  <c r="Z45" i="1"/>
  <c r="V45" i="1"/>
  <c r="AP44" i="1"/>
  <c r="AN44" i="1"/>
  <c r="AH44" i="1"/>
  <c r="AF44" i="1"/>
  <c r="AE44" i="1"/>
  <c r="Z44" i="1"/>
  <c r="V44" i="1"/>
  <c r="AF43" i="1"/>
  <c r="AE43" i="1"/>
  <c r="Z43" i="1"/>
  <c r="V43" i="1"/>
  <c r="AF42" i="1"/>
  <c r="AE42" i="1"/>
  <c r="Z42" i="1"/>
  <c r="V42" i="1"/>
  <c r="P42" i="1"/>
  <c r="O42" i="1"/>
  <c r="F42" i="1"/>
  <c r="AF41" i="1"/>
  <c r="AE41" i="1"/>
  <c r="Z41" i="1"/>
  <c r="V41" i="1"/>
  <c r="AF40" i="1"/>
  <c r="AE40" i="1"/>
  <c r="Z40" i="1"/>
  <c r="V40" i="1"/>
  <c r="AF39" i="1"/>
  <c r="AE39" i="1"/>
  <c r="Z39" i="1"/>
  <c r="V39" i="1"/>
  <c r="AF38" i="1"/>
  <c r="AE38" i="1"/>
  <c r="Z38" i="1"/>
  <c r="V38" i="1"/>
  <c r="AF37" i="1"/>
  <c r="AE37" i="1"/>
  <c r="Z37" i="1"/>
  <c r="V37" i="1"/>
  <c r="AF36" i="1"/>
  <c r="AE36" i="1"/>
  <c r="Z36" i="1"/>
  <c r="V36" i="1"/>
  <c r="AF35" i="1"/>
  <c r="AE35" i="1"/>
  <c r="Z35" i="1"/>
  <c r="V35" i="1"/>
  <c r="AF34" i="1"/>
  <c r="AE34" i="1"/>
  <c r="Z34" i="1"/>
  <c r="V34" i="1"/>
  <c r="AP33" i="1"/>
  <c r="AN33" i="1"/>
  <c r="AH33" i="1"/>
  <c r="AF33" i="1"/>
  <c r="AE33" i="1"/>
  <c r="Z33" i="1"/>
  <c r="V33" i="1"/>
  <c r="AP32" i="1"/>
  <c r="AN32" i="1"/>
  <c r="AH32" i="1"/>
  <c r="AF32" i="1"/>
  <c r="AE32" i="1"/>
  <c r="Z32" i="1"/>
  <c r="V32" i="1"/>
  <c r="AP31" i="1"/>
  <c r="AF31" i="1"/>
  <c r="AE31" i="1"/>
  <c r="Z31" i="1"/>
  <c r="V31" i="1"/>
  <c r="AP30" i="1"/>
  <c r="AF30" i="1"/>
  <c r="AE30" i="1"/>
  <c r="Z30" i="1"/>
  <c r="V30" i="1"/>
  <c r="AP29" i="1"/>
  <c r="AF29" i="1"/>
  <c r="AE29" i="1"/>
  <c r="Z29" i="1"/>
  <c r="V29" i="1"/>
  <c r="AP28" i="1"/>
  <c r="AF28" i="1"/>
  <c r="AE28" i="1"/>
  <c r="Z28" i="1"/>
  <c r="V28" i="1"/>
  <c r="AF27" i="1"/>
  <c r="AE27" i="1"/>
  <c r="Z27" i="1"/>
  <c r="V27" i="1"/>
  <c r="AP26" i="1"/>
  <c r="AF26" i="1"/>
  <c r="AE26" i="1"/>
  <c r="Z26" i="1"/>
  <c r="V26" i="1"/>
  <c r="AP25" i="1"/>
  <c r="AF25" i="1"/>
  <c r="AE25" i="1"/>
  <c r="Z25" i="1"/>
  <c r="V25" i="1"/>
  <c r="AP24" i="1"/>
  <c r="AE24" i="1"/>
  <c r="AF24" i="1" s="1"/>
  <c r="Z24" i="1"/>
  <c r="X24" i="1"/>
  <c r="V24" i="1"/>
  <c r="AE23" i="1"/>
  <c r="AF23" i="1" s="1"/>
  <c r="Z23" i="1"/>
  <c r="X23" i="1"/>
  <c r="V23" i="1"/>
  <c r="AP22" i="1"/>
  <c r="AE22" i="1"/>
  <c r="AF22" i="1" s="1"/>
  <c r="Z22" i="1"/>
  <c r="X22" i="1"/>
  <c r="V22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AT15" i="1"/>
  <c r="AR15" i="1"/>
  <c r="AP15" i="1"/>
  <c r="AN15" i="1"/>
  <c r="AK15" i="1"/>
  <c r="AI15" i="1"/>
  <c r="AD15" i="1"/>
  <c r="AB15" i="1"/>
  <c r="Z15" i="1"/>
  <c r="X15" i="1"/>
  <c r="U15" i="1"/>
  <c r="S15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L14" i="1"/>
  <c r="AU12" i="1"/>
  <c r="AT12" i="1"/>
  <c r="AK12" i="1"/>
  <c r="AE12" i="1"/>
  <c r="AD12" i="1"/>
  <c r="U12" i="1"/>
  <c r="N12" i="1"/>
  <c r="AU11" i="1"/>
  <c r="AQ11" i="1"/>
  <c r="AO11" i="1"/>
  <c r="AK11" i="1"/>
  <c r="AE11" i="1"/>
  <c r="AA11" i="1"/>
  <c r="Y11" i="1"/>
  <c r="U11" i="1"/>
  <c r="N11" i="1"/>
  <c r="AT11" i="1" s="1"/>
  <c r="AU10" i="1"/>
  <c r="AQ10" i="1"/>
  <c r="AK10" i="1"/>
  <c r="AE10" i="1"/>
  <c r="M10" i="1"/>
  <c r="K10" i="1"/>
  <c r="AA10" i="1" s="1"/>
  <c r="AU9" i="1"/>
  <c r="AQ9" i="1"/>
  <c r="AK9" i="1"/>
  <c r="AE9" i="1"/>
  <c r="U9" i="1"/>
  <c r="K9" i="1"/>
  <c r="AA9" i="1" s="1"/>
  <c r="AU8" i="1"/>
  <c r="AK8" i="1"/>
  <c r="AE8" i="1"/>
  <c r="U8" i="1"/>
  <c r="AS7" i="1"/>
  <c r="AK7" i="1"/>
  <c r="AC7" i="1"/>
  <c r="U7" i="1"/>
  <c r="AV6" i="1"/>
  <c r="AU6" i="1"/>
  <c r="AP6" i="1"/>
  <c r="AK6" i="1"/>
  <c r="AF6" i="1"/>
  <c r="AE6" i="1"/>
  <c r="Z6" i="1"/>
  <c r="U6" i="1"/>
  <c r="AK5" i="1"/>
  <c r="U5" i="1"/>
  <c r="AP4" i="1"/>
  <c r="AK4" i="1"/>
  <c r="Z4" i="1"/>
  <c r="U4" i="1"/>
  <c r="O4" i="1"/>
  <c r="AE4" i="1" s="1"/>
  <c r="AK3" i="1"/>
  <c r="U3" i="1"/>
  <c r="E3" i="1"/>
  <c r="AV2" i="1"/>
  <c r="AF2" i="1"/>
  <c r="AU4" i="1" l="1"/>
  <c r="AF48" i="1"/>
  <c r="AD11" i="1"/>
  <c r="AF50" i="1" l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4AA99BC7-81FD-433F-9078-890A75E645F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4D724CE8-4BDB-4BDF-88E8-9533D5B2891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867E9B33-5176-481E-8247-EF777E4E7DB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<sst xmlns="http://schemas.openxmlformats.org/spreadsheetml/2006/main" count="296" uniqueCount="149">
  <si>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</si>
  <si>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</si>
  <si>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</si>
  <si>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</si>
  <si>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</si>
  <si>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</si>
  <si>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</si>
  <si>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</si>
  <si>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</si>
  <si>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</si>
  <si>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</si>
  <si>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</si>
  <si>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</si>
  <si>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</si>
  <si>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</si>
  <si>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</si>
  <si>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</si>
  <si>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</si>
  <si>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</si>
  <si>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</si>
  <si>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</si>
  <si>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U9D-81009</t>
  </si>
  <si>
    <t>Unit Code</t>
  </si>
  <si>
    <r>
      <t xml:space="preserve">H </t>
    </r>
    <r>
      <rPr>
        <sz val="10"/>
        <rFont val="Arial"/>
        <family val="2"/>
      </rPr>
      <t>item</t>
    </r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</si>
  <si>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</si>
  <si>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</si>
  <si>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</si>
  <si>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</si>
  <si>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</si>
  <si>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</si>
  <si>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</si>
  <si>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</si>
  <si>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</si>
  <si>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</si>
  <si>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</si>
  <si>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</si>
  <si>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</si>
  <si>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</si>
  <si>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</si>
  <si>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</si>
  <si>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</si>
  <si>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</si>
  <si>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</si>
  <si>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</si>
  <si>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</si>
  <si>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</si>
  <si>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</si>
  <si>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</si>
  <si>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</si>
  <si>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</si>
  <si>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</si>
  <si>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</si>
  <si>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</si>
  <si>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</si>
  <si>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</si>
  <si>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</si>
  <si>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</si>
  <si>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</si>
  <si>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</si>
  <si>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</si>
  <si>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</si>
  <si>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</si>
  <si>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</si>
  <si>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</si>
  <si>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</si>
  <si>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</si>
  <si>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</si>
  <si>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</si>
  <si>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</si>
  <si>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</si>
  <si>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</si>
  <si>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</si>
  <si>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</si>
  <si>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</si>
  <si>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</si>
  <si>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</si>
  <si>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[OUTSIDE VIEW]</t>
  </si>
  <si>
    <t>HEAD</t>
  </si>
  <si>
    <t>9K-87130</t>
  </si>
  <si>
    <t>9K-11369</t>
  </si>
  <si>
    <t>JAMB(L)</t>
  </si>
  <si>
    <t>9K-87149</t>
  </si>
  <si>
    <t>9K-13470</t>
  </si>
  <si>
    <t>JAMB(R)</t>
  </si>
  <si>
    <t>9K-10707</t>
  </si>
  <si>
    <t>9K-20849</t>
  </si>
  <si>
    <t>2K-22464</t>
  </si>
  <si>
    <t>M</t>
  </si>
  <si>
    <t>EF-4010D7</t>
  </si>
  <si>
    <t>FOR HINGE</t>
  </si>
  <si>
    <t>MS-4010</t>
  </si>
  <si>
    <t>BM-4025G</t>
  </si>
  <si>
    <t>S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</si>
  <si>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</si>
  <si>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</si>
  <si>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</si>
  <si>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</si>
  <si>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</si>
  <si>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</si>
  <si>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</si>
  <si>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</si>
  <si>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</si>
  <si>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</si>
  <si>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</si>
  <si>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</si>
  <si>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</si>
  <si>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</si>
  <si>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</si>
  <si>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</si>
  <si>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</si>
  <si>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</si>
  <si>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</si>
  <si>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</si>
  <si>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</si>
  <si>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</si>
  <si>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</si>
  <si>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</si>
  <si>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</si>
  <si>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</si>
  <si>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</si>
  <si>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</si>
  <si>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TG_BASIC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</si>
  <si>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</si>
  <si>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</si>
  <si>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</si>
  <si>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</si>
  <si>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</si>
  <si>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</si>
  <si>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</si>
  <si>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</si>
  <si>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</si>
  <si>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</si>
  <si>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</si>
  <si>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</si>
  <si>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HINGE</t>
  </si>
  <si>
    <t>HOLE CAP</t>
  </si>
  <si>
    <t>BACKPLATE</t>
  </si>
  <si>
    <t>CAULKING RECEIVER</t>
  </si>
  <si>
    <t>SEALER PAD</t>
  </si>
  <si>
    <t>AT-MATERIAL</t>
  </si>
  <si>
    <t>LABEL</t>
  </si>
  <si>
    <t>SCREW</t>
  </si>
  <si>
    <t>9K-30241</t>
  </si>
  <si>
    <t>YS</t>
  </si>
  <si>
    <t>Y</t>
  </si>
  <si>
    <t>YK</t>
  </si>
  <si>
    <t>FOR HEAD &amp; JAMB</t>
  </si>
  <si>
    <t>FOR BACKPLATE</t>
  </si>
  <si>
    <t>FOR JOINT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</si>
</sst>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6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9" fillId="0" borderId="0" xfId="4" applyFont="1"/>
    <xf numFmtId="0" fontId="10" fillId="0" borderId="49" xfId="4" applyFont="1" applyBorder="1" applyAlignment="1" applyProtection="1">
      <alignment horizontal="left" vertical="center"/>
      <protection hidden="1"/>
    </xf>
    <xf numFmtId="0" fontId="10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0" fillId="0" borderId="59" xfId="4" applyFont="1" applyBorder="1" applyAlignment="1" applyProtection="1">
      <alignment horizontal="left" vertical="center"/>
      <protection hidden="1"/>
    </xf>
    <xf numFmtId="0" fontId="10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1" fillId="0" borderId="59" xfId="4" applyFont="1" applyBorder="1" applyAlignment="1" applyProtection="1">
      <alignment horizontal="left"/>
      <protection hidden="1"/>
    </xf>
    <xf numFmtId="0" fontId="12" fillId="0" borderId="0" xfId="4" applyFont="1" applyAlignment="1" applyProtection="1">
      <alignment horizontal="left"/>
      <protection hidden="1"/>
    </xf>
    <xf numFmtId="0" fontId="12" fillId="0" borderId="0" xfId="4" quotePrefix="1" applyFont="1" applyAlignment="1" applyProtection="1">
      <alignment horizontal="center"/>
      <protection hidden="1"/>
    </xf>
    <xf numFmtId="0" fontId="12" fillId="0" borderId="0" xfId="4" applyFont="1" applyAlignment="1" applyProtection="1">
      <alignment horizontal="center"/>
      <protection hidden="1"/>
    </xf>
    <xf numFmtId="166" fontId="12" fillId="0" borderId="0" xfId="4" quotePrefix="1" applyNumberFormat="1" applyFont="1" applyAlignment="1" applyProtection="1">
      <alignment horizontal="right"/>
      <protection hidden="1"/>
    </xf>
    <xf numFmtId="0" fontId="11" fillId="0" borderId="0" xfId="4" applyFont="1"/>
    <xf numFmtId="0" fontId="12" fillId="0" borderId="0" xfId="4" applyFont="1"/>
    <xf numFmtId="0" fontId="12" fillId="0" borderId="0" xfId="4" applyFont="1" applyAlignment="1">
      <alignment horizontal="left"/>
    </xf>
    <xf numFmtId="0" fontId="12" fillId="0" borderId="0" xfId="4" applyFont="1" applyAlignment="1">
      <alignment horizontal="right"/>
    </xf>
    <xf numFmtId="0" fontId="13" fillId="0" borderId="0" xfId="4" applyFont="1"/>
    <xf numFmtId="0" fontId="13" fillId="0" borderId="58" xfId="4" applyFont="1" applyBorder="1"/>
    <xf numFmtId="0" fontId="1" fillId="0" borderId="51" xfId="1" quotePrefix="1" applyBorder="1" applyProtection="1">
      <protection locked="0" hidden="1"/>
    </xf>
    <xf numFmtId="0" fontId="12" fillId="0" borderId="11" xfId="4" applyFont="1" applyBorder="1" applyAlignment="1">
      <alignment horizontal="center" vertical="center"/>
    </xf>
    <xf numFmtId="0" fontId="12" fillId="0" borderId="0" xfId="4" applyFont="1" applyAlignment="1" applyProtection="1">
      <alignment horizontal="right"/>
      <protection hidden="1"/>
    </xf>
    <xf numFmtId="0" fontId="12" fillId="0" borderId="26" xfId="4" applyFont="1" applyBorder="1" applyAlignment="1">
      <alignment horizontal="center" vertical="center"/>
    </xf>
    <xf numFmtId="0" fontId="12" fillId="0" borderId="39" xfId="4" applyFont="1" applyBorder="1" applyAlignment="1">
      <alignment horizontal="center" vertical="center"/>
    </xf>
    <xf numFmtId="0" fontId="12" fillId="0" borderId="24" xfId="4" applyFont="1" applyBorder="1" applyAlignment="1">
      <alignment horizontal="center" vertical="center"/>
    </xf>
    <xf numFmtId="0" fontId="12" fillId="0" borderId="14" xfId="4" applyFont="1" applyBorder="1" applyAlignment="1">
      <alignment horizontal="left" vertical="center"/>
    </xf>
    <xf numFmtId="0" fontId="12" fillId="0" borderId="15" xfId="4" quotePrefix="1" applyFont="1" applyBorder="1" applyAlignment="1">
      <alignment horizontal="left" vertical="center"/>
    </xf>
    <xf numFmtId="0" fontId="12" fillId="0" borderId="14" xfId="4" quotePrefix="1" applyFont="1" applyBorder="1" applyAlignment="1">
      <alignment horizontal="left" vertical="center"/>
    </xf>
    <xf numFmtId="0" fontId="12" fillId="0" borderId="15" xfId="4" applyFont="1" applyBorder="1" applyAlignment="1">
      <alignment vertical="center"/>
    </xf>
    <xf numFmtId="0" fontId="12" fillId="0" borderId="16" xfId="4" applyFont="1" applyBorder="1" applyAlignment="1">
      <alignment vertical="center"/>
    </xf>
    <xf numFmtId="0" fontId="12" fillId="0" borderId="0" xfId="4" applyFont="1" applyAlignment="1" applyProtection="1">
      <alignment horizontal="right" vertical="center"/>
      <protection hidden="1"/>
    </xf>
    <xf numFmtId="0" fontId="12" fillId="0" borderId="22" xfId="4" applyFont="1" applyBorder="1" applyAlignment="1">
      <alignment horizontal="center" vertical="center"/>
    </xf>
    <xf numFmtId="0" fontId="12" fillId="0" borderId="14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2" fillId="0" borderId="22" xfId="4" applyFont="1" applyBorder="1" applyAlignment="1">
      <alignment vertical="center"/>
    </xf>
    <xf numFmtId="0" fontId="12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2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3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1" fillId="0" borderId="58" xfId="1" applyBorder="1"/>
    <xf numFmtId="0" fontId="14" fillId="0" borderId="11" xfId="4" applyFont="1" applyBorder="1" applyAlignment="1">
      <alignment horizontal="left" vertical="center"/>
    </xf>
    <xf numFmtId="0" fontId="12" fillId="0" borderId="12" xfId="4" applyFont="1" applyBorder="1" applyAlignment="1">
      <alignment horizontal="left" vertical="center"/>
    </xf>
    <xf numFmtId="0" fontId="12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4" fillId="0" borderId="59" xfId="4" applyFont="1" applyBorder="1" applyAlignment="1">
      <alignment horizontal="left" vertical="center"/>
    </xf>
    <xf numFmtId="0" fontId="15" fillId="0" borderId="61" xfId="4" applyFont="1" applyBorder="1" applyAlignment="1">
      <alignment vertical="center"/>
    </xf>
    <xf numFmtId="0" fontId="15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2" fillId="0" borderId="21" xfId="4" applyFont="1" applyBorder="1" applyAlignment="1">
      <alignment vertical="center"/>
    </xf>
    <xf numFmtId="0" fontId="12" fillId="0" borderId="39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49" fontId="12" fillId="0" borderId="64" xfId="4" applyNumberFormat="1" applyFont="1" applyBorder="1" applyAlignment="1">
      <alignment horizontal="centerContinuous" vertical="center"/>
    </xf>
    <xf numFmtId="49" fontId="12" fillId="0" borderId="0" xfId="4" applyNumberFormat="1" applyFont="1" applyAlignment="1">
      <alignment horizontal="centerContinuous" vertical="center"/>
    </xf>
    <xf numFmtId="49" fontId="13" fillId="0" borderId="18" xfId="4" applyNumberFormat="1" applyFont="1" applyBorder="1" applyAlignment="1">
      <alignment horizontal="centerContinuous" vertical="center"/>
    </xf>
    <xf numFmtId="0" fontId="12" fillId="0" borderId="17" xfId="4" applyFont="1" applyBorder="1" applyAlignment="1">
      <alignment vertical="center"/>
    </xf>
    <xf numFmtId="0" fontId="12" fillId="0" borderId="65" xfId="4" applyFont="1" applyBorder="1" applyAlignment="1">
      <alignment vertical="center"/>
    </xf>
    <xf numFmtId="0" fontId="12" fillId="0" borderId="22" xfId="4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2" fillId="0" borderId="25" xfId="4" applyFont="1" applyBorder="1" applyAlignment="1">
      <alignment vertical="center"/>
    </xf>
    <xf numFmtId="0" fontId="12" fillId="0" borderId="59" xfId="4" applyFont="1" applyBorder="1" applyAlignment="1">
      <alignment vertical="center"/>
    </xf>
    <xf numFmtId="0" fontId="17" fillId="0" borderId="14" xfId="4" applyFont="1" applyBorder="1" applyAlignment="1">
      <alignment horizontal="centerContinuous" vertical="center"/>
    </xf>
    <xf numFmtId="0" fontId="17" fillId="0" borderId="15" xfId="4" applyFont="1" applyBorder="1" applyAlignment="1">
      <alignment horizontal="centerContinuous" vertical="center"/>
    </xf>
    <xf numFmtId="0" fontId="17" fillId="0" borderId="16" xfId="4" applyFont="1" applyBorder="1" applyAlignment="1">
      <alignment horizontal="centerContinuous" vertical="center"/>
    </xf>
    <xf numFmtId="0" fontId="17" fillId="0" borderId="14" xfId="4" applyFont="1" applyBorder="1" applyAlignment="1">
      <alignment vertical="center"/>
    </xf>
    <xf numFmtId="0" fontId="17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2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2" fillId="0" borderId="18" xfId="4" applyFont="1" applyBorder="1" applyAlignment="1">
      <alignment horizontal="center" vertical="center"/>
    </xf>
    <xf numFmtId="0" fontId="12" fillId="0" borderId="57" xfId="4" applyFont="1" applyBorder="1"/>
    <xf numFmtId="0" fontId="12" fillId="0" borderId="1" xfId="4" applyFont="1" applyBorder="1"/>
    <xf numFmtId="0" fontId="12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8" fillId="0" borderId="8" xfId="1" applyFont="1" applyBorder="1" applyAlignment="1">
      <alignment horizontal="right"/>
    </xf>
    <xf numFmtId="0" fontId="13" fillId="0" borderId="8" xfId="1" applyFont="1" applyBorder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</cellXfs>
  <cellStyles count="6">
    <cellStyle name="Currency_FORM New Break Down 2" xfId="3" xr:uid="{55FFBA77-4B14-4B01-9F70-F7B8CAC57F4C}"/>
    <cellStyle name="Normal" xfId="0" builtinId="0"/>
    <cellStyle name="Normal 10" xfId="2" xr:uid="{65CB174D-6F95-4195-AA16-C8BA19B6664C}"/>
    <cellStyle name="Normal 2" xfId="1" xr:uid="{B0933930-143D-4FB1-B753-FC166FD5E09E}"/>
    <cellStyle name="Normal 5" xfId="4" xr:uid="{F36B69AE-B08A-43B3-8808-D1A77DF3F4A0}"/>
    <cellStyle name="Normal_COBA 2" xfId="5" xr:uid="{D039E314-EEE4-4657-A2BE-196F62582D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B65B43D-2A16-4093-AEF9-C3BB2EC05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3" name="ML">
          <a:extLst>
            <a:ext uri="{FF2B5EF4-FFF2-40B4-BE49-F238E27FC236}">
              <a16:creationId xmlns:a16="http://schemas.microsoft.com/office/drawing/2014/main" id="{CB9FA732-10F7-4C02-8A3A-CA4FC0271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7054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33</xdr:col>
      <xdr:colOff>0</xdr:colOff>
      <xdr:row>0</xdr:row>
      <xdr:rowOff>114300</xdr:rowOff>
    </xdr:from>
    <xdr:to>
      <xdr:col>36</xdr:col>
      <xdr:colOff>257175</xdr:colOff>
      <xdr:row>1</xdr:row>
      <xdr:rowOff>180975</xdr:rowOff>
    </xdr:to>
    <xdr:pic>
      <xdr:nvPicPr>
        <xdr:cNvPr id="4" name="PL">
          <a:extLst>
            <a:ext uri="{FF2B5EF4-FFF2-40B4-BE49-F238E27FC236}">
              <a16:creationId xmlns:a16="http://schemas.microsoft.com/office/drawing/2014/main" id="{B688F598-4A8F-4FEC-A79A-99684D6C5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153695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B6CCC2C8-AC4B-41A5-97CB-1F6E13BA2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7B0F39E0-76B0-4A7F-A4C6-EC5EA6634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9035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</xdr:colOff>
      <xdr:row>22</xdr:row>
      <xdr:rowOff>0</xdr:rowOff>
    </xdr:from>
    <xdr:to>
      <xdr:col>12</xdr:col>
      <xdr:colOff>198597</xdr:colOff>
      <xdr:row>39</xdr:row>
      <xdr:rowOff>971</xdr:rowOff>
    </xdr:to>
    <xdr:pic>
      <xdr:nvPicPr>
        <xdr:cNvPr id="7" name="BD">
          <a:extLst>
            <a:ext uri="{FF2B5EF4-FFF2-40B4-BE49-F238E27FC236}">
              <a16:creationId xmlns:a16="http://schemas.microsoft.com/office/drawing/2014/main" id="{12BE2168-D856-43FF-8770-E15F283E49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18" r="26506"/>
        <a:stretch/>
      </xdr:blipFill>
      <xdr:spPr bwMode="auto">
        <a:xfrm>
          <a:off x="2720341" y="4107180"/>
          <a:ext cx="2766536" cy="323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BD42-55F7-4EAA-BA80-61BD91A9ECD8}">
  <sheetPr>
    <tabColor indexed="14"/>
    <pageSetUpPr fitToPage="1"/>
  </sheetPr>
  <dimension ref="B1:CJ61"/>
  <sheetViews>
    <sheetView showGridLines="0" tabSelected="1" zoomScale="70" zoomScaleNormal="70" zoomScaleSheetLayoutView="70" workbookViewId="0">
      <selection activeCell="S25" sqref="S25"/>
    </sheetView>
  </sheetViews>
  <sheetFormatPr defaultColWidth="9.109375" defaultRowHeight="13.8" x14ac:dyDescent="0.25"/>
  <cols>
    <col min="1" max="1" width="4.33203125" style="4" customWidth="1"/>
    <col min="2" max="2" width="5.6640625" style="275" customWidth="1"/>
    <col min="3" max="3" width="7.44140625" style="275" customWidth="1"/>
    <col min="4" max="4" width="5.6640625" style="275" customWidth="1"/>
    <col min="5" max="5" width="10.6640625" style="275" customWidth="1"/>
    <col min="6" max="6" width="1.44140625" style="275" customWidth="1"/>
    <col min="7" max="7" width="4.44140625" style="275" customWidth="1"/>
    <col min="8" max="8" width="9.33203125" style="275" customWidth="1"/>
    <col min="9" max="9" width="5.6640625" style="275" customWidth="1"/>
    <col min="10" max="10" width="7.44140625" style="275" customWidth="1"/>
    <col min="11" max="11" width="6.33203125" style="275" customWidth="1"/>
    <col min="12" max="12" width="8.6640625" style="275" customWidth="1"/>
    <col min="13" max="13" width="7.88671875" style="275" customWidth="1"/>
    <col min="14" max="14" width="7.44140625" style="275" customWidth="1"/>
    <col min="15" max="15" width="8.6640625" style="275" customWidth="1"/>
    <col min="16" max="16" width="9.6640625" style="275" customWidth="1"/>
    <col min="17" max="17" width="4.33203125" style="275" customWidth="1"/>
    <col min="18" max="18" width="5.6640625" style="275" customWidth="1"/>
    <col min="19" max="19" width="7.44140625" style="275" customWidth="1"/>
    <col min="20" max="20" width="5.6640625" style="275" customWidth="1"/>
    <col min="21" max="21" width="10.6640625" style="275" customWidth="1"/>
    <col min="22" max="22" width="1.44140625" style="275" customWidth="1"/>
    <col min="23" max="23" width="4.44140625" style="275" customWidth="1"/>
    <col min="24" max="24" width="9.33203125" style="275" customWidth="1"/>
    <col min="25" max="25" width="5.6640625" style="275" customWidth="1"/>
    <col min="26" max="26" width="7.44140625" style="275" customWidth="1"/>
    <col min="27" max="27" width="6.33203125" style="275" customWidth="1"/>
    <col min="28" max="28" width="7.44140625" style="275" customWidth="1"/>
    <col min="29" max="29" width="7.33203125" style="275" customWidth="1"/>
    <col min="30" max="30" width="7.44140625" style="275" customWidth="1"/>
    <col min="31" max="31" width="8.6640625" style="275" customWidth="1"/>
    <col min="32" max="32" width="9.6640625" style="275" customWidth="1"/>
    <col min="33" max="33" width="4.33203125" style="275" customWidth="1"/>
    <col min="34" max="34" width="5.6640625" style="275" customWidth="1"/>
    <col min="35" max="35" width="7.44140625" style="275" customWidth="1"/>
    <col min="36" max="36" width="5.6640625" style="275" customWidth="1"/>
    <col min="37" max="37" width="10.6640625" style="275" customWidth="1"/>
    <col min="38" max="38" width="1.44140625" style="275" customWidth="1"/>
    <col min="39" max="39" width="4.44140625" style="275" customWidth="1"/>
    <col min="40" max="40" width="9.33203125" style="275" customWidth="1"/>
    <col min="41" max="41" width="5.6640625" style="275" customWidth="1"/>
    <col min="42" max="42" width="7.44140625" style="275" customWidth="1"/>
    <col min="43" max="43" width="6.33203125" style="275" customWidth="1"/>
    <col min="44" max="44" width="7.44140625" style="275" customWidth="1"/>
    <col min="45" max="45" width="7.33203125" style="275" customWidth="1"/>
    <col min="46" max="46" width="7.44140625" style="275" customWidth="1"/>
    <col min="47" max="47" width="8.6640625" style="275" customWidth="1"/>
    <col min="48" max="48" width="9.6640625" style="275" customWidth="1"/>
    <col min="49" max="49" width="4.33203125" style="4" customWidth="1"/>
    <col min="50" max="16384" width="9.109375" style="4"/>
  </cols>
  <sheetData>
    <row r="1" spans="2:48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1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2:48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</row>
    <row r="3" spans="2:48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</row>
    <row r="4" spans="2:48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45524.62117395833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45524.62117395833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45524.62117395833</v>
      </c>
      <c r="AV4" s="32"/>
    </row>
    <row r="5" spans="2:48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</row>
    <row r="6" spans="2:48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</row>
    <row r="7" spans="2:48" ht="15" customHeight="1" x14ac:dyDescent="0.25">
      <c r="B7" s="42" t="s">
        <v>14</v>
      </c>
      <c r="C7" s="43"/>
      <c r="D7" s="44"/>
      <c r="E7" s="24"/>
      <c r="F7" s="47"/>
      <c r="G7" s="47"/>
      <c r="H7" s="47"/>
      <c r="I7" s="48"/>
      <c r="J7" s="49" t="s">
        <v>15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/>
      </c>
      <c r="V7" s="47"/>
      <c r="W7" s="47"/>
      <c r="X7" s="47"/>
      <c r="Y7" s="48"/>
      <c r="Z7" s="49" t="s">
        <v>15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/>
      </c>
      <c r="AL7" s="47"/>
      <c r="AM7" s="47"/>
      <c r="AN7" s="26"/>
      <c r="AO7" s="48"/>
      <c r="AP7" s="49" t="s">
        <v>15</v>
      </c>
      <c r="AQ7" s="50"/>
      <c r="AR7" s="50"/>
      <c r="AS7" s="51" t="str">
        <f>IF($M$7&gt;0,$M$7,"")</f>
        <v/>
      </c>
      <c r="AT7" s="52"/>
      <c r="AU7" s="52"/>
      <c r="AV7" s="53"/>
    </row>
    <row r="8" spans="2:48" ht="15" customHeight="1" x14ac:dyDescent="0.25">
      <c r="B8" s="54" t="s">
        <v>16</v>
      </c>
      <c r="C8" s="37"/>
      <c r="D8" s="38"/>
      <c r="E8" s="55" t="s">
        <v>17</v>
      </c>
      <c r="F8" s="37"/>
      <c r="G8" s="56"/>
      <c r="H8" s="57"/>
      <c r="I8" s="57"/>
      <c r="J8" s="57"/>
      <c r="K8" s="57"/>
      <c r="L8" s="57"/>
      <c r="M8" s="58" t="s">
        <v>18</v>
      </c>
      <c r="N8" s="59"/>
      <c r="O8" s="60"/>
      <c r="P8" s="61"/>
      <c r="Q8" s="3"/>
      <c r="R8" s="54" t="s">
        <v>16</v>
      </c>
      <c r="S8" s="37"/>
      <c r="T8" s="38"/>
      <c r="U8" s="55" t="str">
        <f>IF($E$8&gt;0,$E$8,"")</f>
        <v>52PR</v>
      </c>
      <c r="V8" s="37"/>
      <c r="W8" s="56"/>
      <c r="X8" s="57"/>
      <c r="Y8" s="57"/>
      <c r="Z8" s="57"/>
      <c r="AA8" s="57"/>
      <c r="AB8" s="57"/>
      <c r="AC8" s="60" t="s">
        <v>18</v>
      </c>
      <c r="AD8" s="62"/>
      <c r="AE8" s="60" t="str">
        <f>IF($O$8&gt;0,$O$8,"")</f>
        <v/>
      </c>
      <c r="AF8" s="61"/>
      <c r="AG8" s="3"/>
      <c r="AH8" s="54" t="s">
        <v>16</v>
      </c>
      <c r="AI8" s="37"/>
      <c r="AJ8" s="38"/>
      <c r="AK8" s="55" t="str">
        <f>IF($E$8&gt;0,$E$8,"")</f>
        <v>52PR</v>
      </c>
      <c r="AL8" s="37"/>
      <c r="AM8" s="56"/>
      <c r="AN8" s="57"/>
      <c r="AO8" s="57"/>
      <c r="AP8" s="57"/>
      <c r="AQ8" s="57"/>
      <c r="AR8" s="57"/>
      <c r="AS8" s="60" t="s">
        <v>18</v>
      </c>
      <c r="AT8" s="62"/>
      <c r="AU8" s="60" t="str">
        <f>IF($O$8&gt;0,$O$8,"")</f>
        <v/>
      </c>
      <c r="AV8" s="61"/>
    </row>
    <row r="9" spans="2:48" ht="15" customHeight="1" x14ac:dyDescent="0.25">
      <c r="B9" s="54" t="s">
        <v>19</v>
      </c>
      <c r="C9" s="37"/>
      <c r="D9" s="38"/>
      <c r="E9" s="55" t="s">
        <v>17</v>
      </c>
      <c r="F9" s="37"/>
      <c r="G9" s="56"/>
      <c r="H9" s="63"/>
      <c r="I9" s="63"/>
      <c r="J9" s="64" t="s">
        <v>20</v>
      </c>
      <c r="K9" s="326">
        <f>W</f>
        <v>1000</v>
      </c>
      <c r="L9" s="327"/>
      <c r="M9" s="65"/>
      <c r="N9" s="62"/>
      <c r="O9" s="60" t="s">
        <v>21</v>
      </c>
      <c r="P9" s="61"/>
      <c r="Q9" s="3"/>
      <c r="R9" s="54" t="s">
        <v>19</v>
      </c>
      <c r="S9" s="37"/>
      <c r="T9" s="38"/>
      <c r="U9" s="55" t="str">
        <f>IF($E$9&gt;0,$E$9,"")</f>
        <v>52PR</v>
      </c>
      <c r="V9" s="37"/>
      <c r="W9" s="56"/>
      <c r="X9" s="63"/>
      <c r="Y9" s="63"/>
      <c r="Z9" s="64" t="s">
        <v>20</v>
      </c>
      <c r="AA9" s="326">
        <f>$K$9</f>
        <v>1000</v>
      </c>
      <c r="AB9" s="327"/>
      <c r="AC9" s="66"/>
      <c r="AD9" s="62"/>
      <c r="AE9" s="60" t="str">
        <f>IF($O$9&gt;0,$O$9,"")</f>
        <v>U9D-81009</v>
      </c>
      <c r="AF9" s="61"/>
      <c r="AG9" s="3"/>
      <c r="AH9" s="54" t="s">
        <v>19</v>
      </c>
      <c r="AI9" s="37"/>
      <c r="AJ9" s="38"/>
      <c r="AK9" s="55" t="str">
        <f>IF(E9&gt;0,E9,"")</f>
        <v>52PR</v>
      </c>
      <c r="AL9" s="37"/>
      <c r="AM9" s="56"/>
      <c r="AN9" s="63"/>
      <c r="AO9" s="63"/>
      <c r="AP9" s="64" t="s">
        <v>20</v>
      </c>
      <c r="AQ9" s="326">
        <f>$K$9</f>
        <v>1000</v>
      </c>
      <c r="AR9" s="327"/>
      <c r="AS9" s="66"/>
      <c r="AT9" s="62"/>
      <c r="AU9" s="60" t="str">
        <f>IF($O$9&gt;0,$O$9,"")</f>
        <v>U9D-81009</v>
      </c>
      <c r="AV9" s="61"/>
    </row>
    <row r="10" spans="2:48" ht="15" customHeight="1" x14ac:dyDescent="0.25">
      <c r="B10" s="54" t="s">
        <v>22</v>
      </c>
      <c r="C10" s="37"/>
      <c r="D10" s="38"/>
      <c r="E10" s="55" t="s">
        <v>17</v>
      </c>
      <c r="F10" s="37"/>
      <c r="G10" s="56"/>
      <c r="H10" s="63"/>
      <c r="I10" s="63"/>
      <c r="J10" s="67" t="s">
        <v>23</v>
      </c>
      <c r="K10" s="326">
        <f>H</f>
        <v>3000</v>
      </c>
      <c r="L10" s="328"/>
      <c r="M10" s="68">
        <f>IF(K11="",1,VLOOKUP(K11,'[7]PART MASTER'!H:AC,20,FALSE))</f>
        <v>2</v>
      </c>
      <c r="N10" s="62"/>
      <c r="O10" s="60"/>
      <c r="P10" s="61"/>
      <c r="Q10" s="3"/>
      <c r="R10" s="54" t="s">
        <v>22</v>
      </c>
      <c r="S10" s="37"/>
      <c r="T10" s="38"/>
      <c r="U10" s="55" t="s">
        <v>17</v>
      </c>
      <c r="V10" s="37"/>
      <c r="W10" s="56"/>
      <c r="X10" s="63"/>
      <c r="Y10" s="63"/>
      <c r="Z10" s="67" t="s">
        <v>23</v>
      </c>
      <c r="AA10" s="326">
        <f>$K$10</f>
        <v>3000</v>
      </c>
      <c r="AB10" s="327"/>
      <c r="AC10" s="66"/>
      <c r="AD10" s="62"/>
      <c r="AE10" s="60" t="str">
        <f>IF($O$10&gt;0,$O$10,"")</f>
        <v/>
      </c>
      <c r="AF10" s="61"/>
      <c r="AG10" s="3"/>
      <c r="AH10" s="54" t="s">
        <v>22</v>
      </c>
      <c r="AI10" s="37"/>
      <c r="AJ10" s="38"/>
      <c r="AK10" s="55" t="str">
        <f>IF($U$10&gt;0,$U$10,"")</f>
        <v>52PR</v>
      </c>
      <c r="AL10" s="37"/>
      <c r="AM10" s="56"/>
      <c r="AN10" s="63"/>
      <c r="AO10" s="63"/>
      <c r="AP10" s="67" t="s">
        <v>23</v>
      </c>
      <c r="AQ10" s="326">
        <f>$K$10</f>
        <v>3000</v>
      </c>
      <c r="AR10" s="327"/>
      <c r="AS10" s="66"/>
      <c r="AT10" s="62"/>
      <c r="AU10" s="60" t="str">
        <f>IF($O$10&gt;0,$O$10,"")</f>
        <v/>
      </c>
      <c r="AV10" s="61"/>
    </row>
    <row r="11" spans="2:48" ht="15" customHeight="1" x14ac:dyDescent="0.25">
      <c r="B11" s="69" t="s">
        <v>24</v>
      </c>
      <c r="C11" s="70"/>
      <c r="D11" s="71"/>
      <c r="E11" s="72">
        <v>1000</v>
      </c>
      <c r="F11" s="25"/>
      <c r="G11" s="73"/>
      <c r="H11" s="324" t="s">
        <v>25</v>
      </c>
      <c r="I11" s="324">
        <v>1</v>
      </c>
      <c r="J11" s="324" t="s">
        <v>26</v>
      </c>
      <c r="K11" s="329" t="s">
        <v>27</v>
      </c>
      <c r="L11" s="330"/>
      <c r="M11" s="322" t="s">
        <v>28</v>
      </c>
      <c r="N11" s="74" t="str">
        <f>IF(GTH=10,"5+5",IF(GTH=16,"5+6+5",IF(GTH=18,"6+6+6","")))</f>
        <v/>
      </c>
      <c r="O11" s="75">
        <v>5</v>
      </c>
      <c r="P11" s="76" t="s">
        <v>29</v>
      </c>
      <c r="Q11" s="3"/>
      <c r="R11" s="69" t="s">
        <v>24</v>
      </c>
      <c r="S11" s="70"/>
      <c r="T11" s="71"/>
      <c r="U11" s="25">
        <f>IF($E$11&gt;0,$E$11,"")</f>
        <v>1000</v>
      </c>
      <c r="V11" s="25"/>
      <c r="W11" s="73"/>
      <c r="X11" s="324" t="s">
        <v>25</v>
      </c>
      <c r="Y11" s="324">
        <f>IF($I$11&gt;0,$I$11,"")</f>
        <v>1</v>
      </c>
      <c r="Z11" s="324" t="s">
        <v>26</v>
      </c>
      <c r="AA11" s="329" t="str">
        <f>IF($K$11&gt;0,$K$11,"")</f>
        <v>TT01</v>
      </c>
      <c r="AB11" s="330"/>
      <c r="AC11" s="322" t="s">
        <v>28</v>
      </c>
      <c r="AD11" s="74" t="str">
        <f>IF($N$11&gt;0,$N$11,"")</f>
        <v/>
      </c>
      <c r="AE11" s="75">
        <f>IF($O$11&gt;0,$O$11,"")</f>
        <v>5</v>
      </c>
      <c r="AF11" s="76" t="s">
        <v>29</v>
      </c>
      <c r="AG11" s="3"/>
      <c r="AH11" s="69" t="s">
        <v>24</v>
      </c>
      <c r="AI11" s="70"/>
      <c r="AJ11" s="71"/>
      <c r="AK11" s="25">
        <f>IF($E$11&gt;0,$E$11,"")</f>
        <v>1000</v>
      </c>
      <c r="AL11" s="25"/>
      <c r="AM11" s="73"/>
      <c r="AN11" s="324" t="s">
        <v>25</v>
      </c>
      <c r="AO11" s="324">
        <f>IF($I$11&gt;0,$I$11,"")</f>
        <v>1</v>
      </c>
      <c r="AP11" s="324" t="s">
        <v>26</v>
      </c>
      <c r="AQ11" s="329" t="str">
        <f>IF($K$11&gt;0,$K$11,"")</f>
        <v>TT01</v>
      </c>
      <c r="AR11" s="330"/>
      <c r="AS11" s="322" t="s">
        <v>28</v>
      </c>
      <c r="AT11" s="74" t="str">
        <f>IF($N$11&gt;0,$N$11,"")</f>
        <v/>
      </c>
      <c r="AU11" s="75">
        <f>IF($O$11&gt;0,$O$11,"")</f>
        <v>5</v>
      </c>
      <c r="AV11" s="76" t="s">
        <v>29</v>
      </c>
    </row>
    <row r="12" spans="2:48" ht="15" customHeight="1" thickBot="1" x14ac:dyDescent="0.3">
      <c r="B12" s="77" t="s">
        <v>30</v>
      </c>
      <c r="C12" s="78"/>
      <c r="D12" s="79"/>
      <c r="E12" s="80">
        <v>3000</v>
      </c>
      <c r="F12" s="81"/>
      <c r="G12" s="82"/>
      <c r="H12" s="325"/>
      <c r="I12" s="325"/>
      <c r="J12" s="325"/>
      <c r="K12" s="331"/>
      <c r="L12" s="332"/>
      <c r="M12" s="323"/>
      <c r="N12" s="83" t="str">
        <f>IF(GCS=10,"5+5",IF(GCS=16,"5+6+5",IF(GCS=18,"6+6+6","")))</f>
        <v/>
      </c>
      <c r="O12" s="84"/>
      <c r="P12" s="85"/>
      <c r="Q12" s="3"/>
      <c r="R12" s="77" t="s">
        <v>30</v>
      </c>
      <c r="S12" s="78"/>
      <c r="T12" s="79"/>
      <c r="U12" s="81">
        <f>IF($E$12&gt;0,$E$12,"")</f>
        <v>3000</v>
      </c>
      <c r="V12" s="81"/>
      <c r="W12" s="82"/>
      <c r="X12" s="325"/>
      <c r="Y12" s="325"/>
      <c r="Z12" s="325"/>
      <c r="AA12" s="331"/>
      <c r="AB12" s="332"/>
      <c r="AC12" s="323"/>
      <c r="AD12" s="83" t="str">
        <f>IF($N$12&gt;0,$N$12,"")</f>
        <v/>
      </c>
      <c r="AE12" s="86" t="str">
        <f>IF($O$12&gt;0,$O$12,"")</f>
        <v/>
      </c>
      <c r="AF12" s="85" t="s">
        <v>29</v>
      </c>
      <c r="AG12" s="3"/>
      <c r="AH12" s="77" t="s">
        <v>30</v>
      </c>
      <c r="AI12" s="78"/>
      <c r="AJ12" s="79"/>
      <c r="AK12" s="81">
        <f>IF($E$12&gt;0,$E$12,"")</f>
        <v>3000</v>
      </c>
      <c r="AL12" s="81"/>
      <c r="AM12" s="82"/>
      <c r="AN12" s="325"/>
      <c r="AO12" s="325"/>
      <c r="AP12" s="325"/>
      <c r="AQ12" s="331"/>
      <c r="AR12" s="332"/>
      <c r="AS12" s="323"/>
      <c r="AT12" s="83" t="str">
        <f>IF($N$12&gt;0,$N$12,"")</f>
        <v/>
      </c>
      <c r="AU12" s="86" t="str">
        <f>IF($O$12&gt;0,$O$12,"")</f>
        <v/>
      </c>
      <c r="AV12" s="85" t="s">
        <v>29</v>
      </c>
    </row>
    <row r="13" spans="2:48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</row>
    <row r="14" spans="2:48" s="3" customFormat="1" ht="15" customHeight="1" x14ac:dyDescent="0.25">
      <c r="B14" s="91" t="s">
        <v>31</v>
      </c>
      <c r="C14" s="92"/>
      <c r="D14" s="93" t="s">
        <v>32</v>
      </c>
      <c r="E14" s="92"/>
      <c r="F14" s="11" t="s">
        <v>33</v>
      </c>
      <c r="G14" s="94"/>
      <c r="H14" s="95"/>
      <c r="I14" s="11" t="s">
        <v>34</v>
      </c>
      <c r="J14" s="95"/>
      <c r="K14" s="96" t="s">
        <v>35</v>
      </c>
      <c r="L14" s="97">
        <f>H-37</f>
        <v>2963</v>
      </c>
      <c r="M14" s="96" t="s">
        <v>36</v>
      </c>
      <c r="N14" s="98">
        <f>W-70</f>
        <v>930</v>
      </c>
      <c r="O14" s="99"/>
      <c r="P14" s="100"/>
      <c r="R14" s="91" t="s">
        <v>31</v>
      </c>
      <c r="S14" s="101" t="str">
        <f>IF($C$14&gt;0,$C$14,"")</f>
        <v/>
      </c>
      <c r="T14" s="93" t="s">
        <v>32</v>
      </c>
      <c r="U14" s="101" t="str">
        <f>IF($E$14&gt;0,$E$14,"")</f>
        <v/>
      </c>
      <c r="V14" s="11" t="s">
        <v>33</v>
      </c>
      <c r="W14" s="94"/>
      <c r="X14" s="99" t="str">
        <f>IF($H$14&gt;0,$H$14,"")</f>
        <v/>
      </c>
      <c r="Y14" s="11" t="s">
        <v>34</v>
      </c>
      <c r="Z14" s="96" t="str">
        <f>IF($J$14&gt;0,$J$14,"")</f>
        <v/>
      </c>
      <c r="AA14" s="96" t="s">
        <v>35</v>
      </c>
      <c r="AB14" s="102">
        <f>IF($L$14&gt;0,$L$14,"")</f>
        <v>2963</v>
      </c>
      <c r="AC14" s="96" t="s">
        <v>36</v>
      </c>
      <c r="AD14" s="103">
        <f>IF($N$14&gt;0,$N$14,"")</f>
        <v>930</v>
      </c>
      <c r="AE14" s="99"/>
      <c r="AF14" s="100"/>
      <c r="AH14" s="91" t="s">
        <v>31</v>
      </c>
      <c r="AI14" s="101" t="str">
        <f>IF($C$14&gt;0,$C$14,"")</f>
        <v/>
      </c>
      <c r="AJ14" s="93" t="s">
        <v>32</v>
      </c>
      <c r="AK14" s="101" t="str">
        <f>IF($E$14&gt;0,$E$14,"")</f>
        <v/>
      </c>
      <c r="AL14" s="11" t="s">
        <v>33</v>
      </c>
      <c r="AM14" s="94"/>
      <c r="AN14" s="99" t="str">
        <f>IF($H$14&gt;0,$H$14,"")</f>
        <v/>
      </c>
      <c r="AO14" s="11" t="s">
        <v>34</v>
      </c>
      <c r="AP14" s="96" t="str">
        <f>IF($J$14&gt;0,$J$14,"")</f>
        <v/>
      </c>
      <c r="AQ14" s="96" t="s">
        <v>35</v>
      </c>
      <c r="AR14" s="102">
        <f>IF($L$14&gt;0,$L$14,"")</f>
        <v>2963</v>
      </c>
      <c r="AS14" s="96" t="s">
        <v>36</v>
      </c>
      <c r="AT14" s="103">
        <f>IF($N$14&gt;0,$N$14,"")</f>
        <v>930</v>
      </c>
      <c r="AU14" s="99"/>
      <c r="AV14" s="100"/>
    </row>
    <row r="15" spans="2:48" s="3" customFormat="1" ht="15" customHeight="1" x14ac:dyDescent="0.25">
      <c r="B15" s="104" t="s">
        <v>37</v>
      </c>
      <c r="C15" s="105"/>
      <c r="D15" s="71" t="s">
        <v>38</v>
      </c>
      <c r="E15" s="105"/>
      <c r="F15" s="24" t="s">
        <v>39</v>
      </c>
      <c r="G15" s="106"/>
      <c r="H15" s="107"/>
      <c r="I15" s="24" t="s">
        <v>40</v>
      </c>
      <c r="J15" s="108"/>
      <c r="K15" s="109" t="s">
        <v>41</v>
      </c>
      <c r="L15" s="110"/>
      <c r="M15" s="109" t="s">
        <v>42</v>
      </c>
      <c r="N15" s="105"/>
      <c r="O15" s="109"/>
      <c r="P15" s="111"/>
      <c r="R15" s="104" t="s">
        <v>37</v>
      </c>
      <c r="S15" s="71" t="str">
        <f>IF($C$15&gt;0,$C$15,"")</f>
        <v/>
      </c>
      <c r="T15" s="71" t="s">
        <v>38</v>
      </c>
      <c r="U15" s="71" t="str">
        <f>IF($E$15&gt;0,$E$15,"")</f>
        <v/>
      </c>
      <c r="V15" s="24" t="s">
        <v>39</v>
      </c>
      <c r="W15" s="106"/>
      <c r="X15" s="112" t="str">
        <f>IF($H$15&gt;0,$H$15,"")</f>
        <v/>
      </c>
      <c r="Y15" s="24" t="s">
        <v>40</v>
      </c>
      <c r="Z15" s="109" t="str">
        <f>IF($J$15&gt;0,$J$15,"")</f>
        <v/>
      </c>
      <c r="AA15" s="109" t="s">
        <v>41</v>
      </c>
      <c r="AB15" s="113" t="str">
        <f>IF($L$15&gt;0,$L$15,"")</f>
        <v/>
      </c>
      <c r="AC15" s="109" t="s">
        <v>42</v>
      </c>
      <c r="AD15" s="71" t="str">
        <f>IF($N$15&gt;0,$N$15,"")</f>
        <v/>
      </c>
      <c r="AE15" s="109"/>
      <c r="AF15" s="111"/>
      <c r="AH15" s="104" t="s">
        <v>37</v>
      </c>
      <c r="AI15" s="71" t="str">
        <f>IF($C$15&gt;0,$C$15,"")</f>
        <v/>
      </c>
      <c r="AJ15" s="71" t="s">
        <v>38</v>
      </c>
      <c r="AK15" s="71" t="str">
        <f>IF($E$15&gt;0,$E$15,"")</f>
        <v/>
      </c>
      <c r="AL15" s="24" t="s">
        <v>39</v>
      </c>
      <c r="AM15" s="106"/>
      <c r="AN15" s="112" t="str">
        <f>IF($H$15&gt;0,$H$15,"")</f>
        <v/>
      </c>
      <c r="AO15" s="24" t="s">
        <v>40</v>
      </c>
      <c r="AP15" s="109" t="str">
        <f>IF($J$15&gt;0,$J$15,"")</f>
        <v/>
      </c>
      <c r="AQ15" s="109" t="s">
        <v>41</v>
      </c>
      <c r="AR15" s="113" t="str">
        <f>IF($L$15&gt;0,$L$15,"")</f>
        <v/>
      </c>
      <c r="AS15" s="109" t="s">
        <v>42</v>
      </c>
      <c r="AT15" s="71" t="str">
        <f>IF($N$15&gt;0,$N$15,"")</f>
        <v/>
      </c>
      <c r="AU15" s="109"/>
      <c r="AV15" s="111"/>
    </row>
    <row r="16" spans="2:48" s="3" customFormat="1" ht="15" customHeight="1" x14ac:dyDescent="0.25">
      <c r="B16" s="104" t="s">
        <v>43</v>
      </c>
      <c r="C16" s="105"/>
      <c r="D16" s="71" t="s">
        <v>44</v>
      </c>
      <c r="E16" s="105"/>
      <c r="F16" s="24" t="s">
        <v>45</v>
      </c>
      <c r="G16" s="106"/>
      <c r="H16" s="105"/>
      <c r="I16" s="24" t="s">
        <v>46</v>
      </c>
      <c r="J16" s="114"/>
      <c r="K16" s="109" t="s">
        <v>47</v>
      </c>
      <c r="L16" s="110"/>
      <c r="M16" s="109" t="s">
        <v>48</v>
      </c>
      <c r="N16" s="115"/>
      <c r="O16" s="116" t="s">
        <v>49</v>
      </c>
      <c r="P16" s="117"/>
      <c r="R16" s="104" t="s">
        <v>43</v>
      </c>
      <c r="S16" s="71" t="str">
        <f>IF($C$16&gt;0,$C$16,"")</f>
        <v/>
      </c>
      <c r="T16" s="71" t="s">
        <v>44</v>
      </c>
      <c r="U16" s="71" t="str">
        <f>IF($E$16&gt;0,$E$16,"")</f>
        <v/>
      </c>
      <c r="V16" s="24" t="s">
        <v>45</v>
      </c>
      <c r="W16" s="106"/>
      <c r="X16" s="71" t="str">
        <f>IF($H$16&gt;0,$H$16,"")</f>
        <v/>
      </c>
      <c r="Y16" s="24" t="s">
        <v>46</v>
      </c>
      <c r="Z16" s="116" t="str">
        <f>IF($J$16&gt;0,$J$16,"")</f>
        <v/>
      </c>
      <c r="AA16" s="109" t="s">
        <v>47</v>
      </c>
      <c r="AB16" s="113" t="str">
        <f>IF($L$16&gt;0,$L$16,"")</f>
        <v/>
      </c>
      <c r="AC16" s="109" t="s">
        <v>48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43</v>
      </c>
      <c r="AI16" s="71" t="str">
        <f>IF($C$16&gt;0,$C$16,"")</f>
        <v/>
      </c>
      <c r="AJ16" s="71" t="s">
        <v>44</v>
      </c>
      <c r="AK16" s="71" t="str">
        <f>IF($E$16&gt;0,$E$16,"")</f>
        <v/>
      </c>
      <c r="AL16" s="24" t="s">
        <v>45</v>
      </c>
      <c r="AM16" s="106"/>
      <c r="AN16" s="71" t="str">
        <f>IF($H$16&gt;0,$H$16,"")</f>
        <v/>
      </c>
      <c r="AO16" s="24" t="s">
        <v>46</v>
      </c>
      <c r="AP16" s="116" t="str">
        <f>IF($J$16&gt;0,$J$16,"")</f>
        <v/>
      </c>
      <c r="AQ16" s="109" t="s">
        <v>47</v>
      </c>
      <c r="AR16" s="113" t="str">
        <f>IF($L$16&gt;0,$L$16,"")</f>
        <v/>
      </c>
      <c r="AS16" s="109" t="s">
        <v>48</v>
      </c>
      <c r="AT16" s="118" t="str">
        <f>IF($N$16&gt;0,$N$16,"")</f>
        <v/>
      </c>
      <c r="AU16" s="116"/>
      <c r="AV16" s="117" t="str">
        <f>IF($P$16&gt;0,$P$16,"")</f>
        <v/>
      </c>
    </row>
    <row r="17" spans="2:88" s="3" customFormat="1" ht="15" customHeight="1" x14ac:dyDescent="0.25">
      <c r="B17" s="104" t="s">
        <v>50</v>
      </c>
      <c r="C17" s="105"/>
      <c r="D17" s="71" t="s">
        <v>51</v>
      </c>
      <c r="E17" s="105"/>
      <c r="F17" s="24" t="s">
        <v>52</v>
      </c>
      <c r="G17" s="106"/>
      <c r="H17" s="105"/>
      <c r="I17" s="24" t="s">
        <v>53</v>
      </c>
      <c r="J17" s="114"/>
      <c r="K17" s="109" t="s">
        <v>54</v>
      </c>
      <c r="L17" s="119"/>
      <c r="M17" s="109" t="s">
        <v>55</v>
      </c>
      <c r="N17" s="115"/>
      <c r="O17" s="116" t="s">
        <v>56</v>
      </c>
      <c r="P17" s="117"/>
      <c r="R17" s="104" t="s">
        <v>50</v>
      </c>
      <c r="S17" s="71" t="str">
        <f>IF($C$17&gt;0,$C$17,"")</f>
        <v/>
      </c>
      <c r="T17" s="71" t="s">
        <v>51</v>
      </c>
      <c r="U17" s="71" t="str">
        <f>IF($E$17&gt;0,$E$17,"")</f>
        <v/>
      </c>
      <c r="V17" s="24" t="s">
        <v>52</v>
      </c>
      <c r="W17" s="106"/>
      <c r="X17" s="71" t="str">
        <f>IF($H$17&gt;0,$H$17,"")</f>
        <v/>
      </c>
      <c r="Y17" s="24" t="s">
        <v>53</v>
      </c>
      <c r="Z17" s="116" t="str">
        <f>IF($J$17&gt;0,$J$17,"")</f>
        <v/>
      </c>
      <c r="AA17" s="109" t="s">
        <v>54</v>
      </c>
      <c r="AB17" s="120" t="str">
        <f>IF($L$17&gt;0,$L$17,"")</f>
        <v/>
      </c>
      <c r="AC17" s="109" t="s">
        <v>55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50</v>
      </c>
      <c r="AI17" s="71" t="str">
        <f>IF($C$17&gt;0,$C$17,"")</f>
        <v/>
      </c>
      <c r="AJ17" s="71" t="s">
        <v>51</v>
      </c>
      <c r="AK17" s="71" t="str">
        <f>IF($E$17&gt;0,$E$17,"")</f>
        <v/>
      </c>
      <c r="AL17" s="24" t="s">
        <v>52</v>
      </c>
      <c r="AM17" s="106"/>
      <c r="AN17" s="71" t="str">
        <f>IF($H$17&gt;0,$H$17,"")</f>
        <v/>
      </c>
      <c r="AO17" s="24" t="s">
        <v>53</v>
      </c>
      <c r="AP17" s="116" t="str">
        <f>IF($J$17&gt;0,$J$17,"")</f>
        <v/>
      </c>
      <c r="AQ17" s="109" t="s">
        <v>54</v>
      </c>
      <c r="AR17" s="120" t="str">
        <f>IF($L$17&gt;0,$L$17,"")</f>
        <v/>
      </c>
      <c r="AS17" s="109" t="s">
        <v>55</v>
      </c>
      <c r="AT17" s="118" t="str">
        <f>IF($N$17&gt;0,$N$17,"")</f>
        <v/>
      </c>
      <c r="AU17" s="116" t="s">
        <v>56</v>
      </c>
      <c r="AV17" s="117" t="str">
        <f>IF($P$17&gt;0,$P$17,"")</f>
        <v/>
      </c>
    </row>
    <row r="18" spans="2:88" s="3" customFormat="1" ht="15" customHeight="1" thickBot="1" x14ac:dyDescent="0.3">
      <c r="B18" s="121" t="s">
        <v>57</v>
      </c>
      <c r="C18" s="122"/>
      <c r="D18" s="79" t="s">
        <v>58</v>
      </c>
      <c r="E18" s="122"/>
      <c r="F18" s="123" t="s">
        <v>59</v>
      </c>
      <c r="G18" s="124"/>
      <c r="H18" s="125"/>
      <c r="I18" s="123" t="s">
        <v>60</v>
      </c>
      <c r="J18" s="126"/>
      <c r="K18" s="83" t="s">
        <v>61</v>
      </c>
      <c r="L18" s="127"/>
      <c r="M18" s="83" t="s">
        <v>62</v>
      </c>
      <c r="N18" s="122"/>
      <c r="O18" s="83" t="s">
        <v>63</v>
      </c>
      <c r="P18" s="128"/>
      <c r="R18" s="121" t="s">
        <v>57</v>
      </c>
      <c r="S18" s="79" t="str">
        <f>IF($C$18&gt;0,$C$18,"")</f>
        <v/>
      </c>
      <c r="T18" s="79" t="s">
        <v>58</v>
      </c>
      <c r="U18" s="79" t="str">
        <f>IF($E$18&gt;0,$E$18,"")</f>
        <v/>
      </c>
      <c r="V18" s="123" t="s">
        <v>59</v>
      </c>
      <c r="W18" s="124"/>
      <c r="X18" s="129" t="str">
        <f>IF($H$18&gt;0,$H$18,"")</f>
        <v/>
      </c>
      <c r="Y18" s="123" t="s">
        <v>60</v>
      </c>
      <c r="Z18" s="83" t="str">
        <f>IF($J$18&gt;0,$J$18,"")</f>
        <v/>
      </c>
      <c r="AA18" s="83" t="s">
        <v>61</v>
      </c>
      <c r="AB18" s="130" t="str">
        <f>IF($L$18&gt;0,$L$18,"")</f>
        <v/>
      </c>
      <c r="AC18" s="83" t="s">
        <v>62</v>
      </c>
      <c r="AD18" s="79" t="str">
        <f>IF($N$18&gt;0,$N$18,"")</f>
        <v/>
      </c>
      <c r="AE18" s="129" t="s">
        <v>64</v>
      </c>
      <c r="AF18" s="128" t="str">
        <f>IF($P$18&gt;0,$P$18,"")</f>
        <v/>
      </c>
      <c r="AH18" s="121" t="s">
        <v>57</v>
      </c>
      <c r="AI18" s="79" t="str">
        <f>IF($C$18&gt;0,$C$18,"")</f>
        <v/>
      </c>
      <c r="AJ18" s="79" t="s">
        <v>58</v>
      </c>
      <c r="AK18" s="79" t="str">
        <f>IF($E$18&gt;0,$E$18,"")</f>
        <v/>
      </c>
      <c r="AL18" s="123" t="s">
        <v>59</v>
      </c>
      <c r="AM18" s="124"/>
      <c r="AN18" s="129" t="str">
        <f>IF($H$18&gt;0,$H$18,"")</f>
        <v/>
      </c>
      <c r="AO18" s="123" t="s">
        <v>60</v>
      </c>
      <c r="AP18" s="83" t="str">
        <f>IF($J$18&gt;0,$J$18,"")</f>
        <v/>
      </c>
      <c r="AQ18" s="83" t="s">
        <v>61</v>
      </c>
      <c r="AR18" s="130" t="str">
        <f>IF($L$18&gt;0,$L$18,"")</f>
        <v/>
      </c>
      <c r="AS18" s="83" t="s">
        <v>62</v>
      </c>
      <c r="AT18" s="79" t="str">
        <f>IF($N$18&gt;0,$N$18,"")</f>
        <v/>
      </c>
      <c r="AU18" s="129" t="s">
        <v>64</v>
      </c>
      <c r="AV18" s="128" t="str">
        <f>IF($P$18&gt;0,$P$18,"")</f>
        <v/>
      </c>
    </row>
    <row r="19" spans="2:88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</row>
    <row r="20" spans="2:88" ht="24" thickBot="1" x14ac:dyDescent="0.3">
      <c r="B20" s="132" t="s">
        <v>65</v>
      </c>
      <c r="C20" s="133"/>
      <c r="D20" s="134"/>
      <c r="E20" s="135" t="s">
        <v>66</v>
      </c>
      <c r="F20" s="133"/>
      <c r="G20" s="136"/>
      <c r="H20" s="137" t="s">
        <v>67</v>
      </c>
      <c r="I20" s="138" t="s">
        <v>68</v>
      </c>
      <c r="J20" s="139" t="s">
        <v>25</v>
      </c>
      <c r="K20" s="140" t="s">
        <v>69</v>
      </c>
      <c r="L20" s="141"/>
      <c r="M20" s="141"/>
      <c r="N20" s="141"/>
      <c r="O20" s="142" t="s">
        <v>70</v>
      </c>
      <c r="P20" s="143" t="s">
        <v>71</v>
      </c>
      <c r="Q20" s="3"/>
      <c r="R20" s="144" t="s">
        <v>65</v>
      </c>
      <c r="S20" s="145"/>
      <c r="T20" s="146" t="s">
        <v>132</v>
      </c>
      <c r="U20" s="147" t="s">
        <v>66</v>
      </c>
      <c r="V20" s="145"/>
      <c r="W20" s="148"/>
      <c r="X20" s="149" t="s">
        <v>67</v>
      </c>
      <c r="Y20" s="150" t="s">
        <v>68</v>
      </c>
      <c r="Z20" s="151" t="s">
        <v>25</v>
      </c>
      <c r="AA20" s="152" t="s">
        <v>69</v>
      </c>
      <c r="AB20" s="153"/>
      <c r="AC20" s="153"/>
      <c r="AD20" s="153"/>
      <c r="AE20" s="154" t="s">
        <v>70</v>
      </c>
      <c r="AF20" s="155" t="s">
        <v>71</v>
      </c>
      <c r="AG20" s="3"/>
      <c r="AH20" s="144" t="s">
        <v>65</v>
      </c>
      <c r="AI20" s="145"/>
      <c r="AJ20" s="146"/>
      <c r="AK20" s="321" t="s">
        <v>72</v>
      </c>
      <c r="AL20" s="153"/>
      <c r="AM20" s="156" t="s">
        <v>133</v>
      </c>
      <c r="AN20" s="149" t="s">
        <v>26</v>
      </c>
      <c r="AO20" s="150" t="s">
        <v>68</v>
      </c>
      <c r="AP20" s="151" t="s">
        <v>25</v>
      </c>
      <c r="AQ20" s="152" t="s">
        <v>69</v>
      </c>
      <c r="AR20" s="153"/>
      <c r="AS20" s="153"/>
      <c r="AT20" s="153"/>
      <c r="AU20" s="157"/>
      <c r="AV20" s="155" t="s">
        <v>73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</row>
    <row r="21" spans="2:88" ht="15" customHeight="1" x14ac:dyDescent="0.3">
      <c r="B21" s="158" t="s">
        <v>74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75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80" t="s">
        <v>75</v>
      </c>
      <c r="AI21" s="166"/>
      <c r="AJ21" s="167"/>
      <c r="AK21" s="168"/>
      <c r="AL21" s="169"/>
      <c r="AM21" s="181"/>
      <c r="AN21" s="182"/>
      <c r="AO21" s="183"/>
      <c r="AP21" s="173"/>
      <c r="AQ21" s="184"/>
      <c r="AR21" s="185"/>
      <c r="AS21" s="186"/>
      <c r="AT21" s="187"/>
      <c r="AU21" s="188"/>
      <c r="AV21" s="189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</row>
    <row r="22" spans="2:88" ht="15" customHeight="1" thickBot="1" x14ac:dyDescent="0.35">
      <c r="B22" s="190" t="s">
        <v>76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77</v>
      </c>
      <c r="S22" s="200"/>
      <c r="T22" s="201"/>
      <c r="U22" s="168" t="s">
        <v>78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134</v>
      </c>
      <c r="AI22" s="200"/>
      <c r="AJ22" s="201"/>
      <c r="AK22" s="204" t="s">
        <v>82</v>
      </c>
      <c r="AL22" s="169"/>
      <c r="AM22" s="181"/>
      <c r="AN22" s="182" t="s">
        <v>143</v>
      </c>
      <c r="AO22" s="172">
        <v>3</v>
      </c>
      <c r="AP22" s="173">
        <f t="shared" ref="AP22:AP60" si="3">IF(AO22="","",Q*AO22)</f>
        <v>3</v>
      </c>
      <c r="AQ22" s="184"/>
      <c r="AR22" s="185"/>
      <c r="AS22" s="186"/>
      <c r="AT22" s="187"/>
      <c r="AU22" s="205"/>
      <c r="AV22" s="189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</row>
    <row r="23" spans="2:88" ht="15" customHeight="1" x14ac:dyDescent="0.3">
      <c r="B23" s="206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80</v>
      </c>
      <c r="S23" s="200"/>
      <c r="T23" s="201"/>
      <c r="U23" s="168" t="s">
        <v>81</v>
      </c>
      <c r="V23" s="169" t="str">
        <f t="shared" si="0"/>
        <v>-</v>
      </c>
      <c r="W23" s="202">
        <v>3</v>
      </c>
      <c r="X23" s="207">
        <f>H</f>
        <v>3000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1.788</v>
      </c>
      <c r="AG23" s="4"/>
      <c r="AH23" s="199" t="s">
        <v>135</v>
      </c>
      <c r="AI23" s="200"/>
      <c r="AJ23" s="201"/>
      <c r="AK23" s="168" t="s">
        <v>93</v>
      </c>
      <c r="AL23" s="169"/>
      <c r="AM23" s="181"/>
      <c r="AN23" s="182" t="s">
        <v>144</v>
      </c>
      <c r="AO23" s="172">
        <f>IF(W&lt;=861,2,3)+IF(H&lt;=1900,14,IF(H&lt;=2300,16,IF(H&lt;=2700,18,20)))</f>
        <v>23</v>
      </c>
      <c r="AP23" s="173">
        <f t="shared" si="3"/>
        <v>23</v>
      </c>
      <c r="AQ23" s="184"/>
      <c r="AR23" s="185" t="s">
        <v>146</v>
      </c>
      <c r="AS23" s="186"/>
      <c r="AT23" s="187"/>
      <c r="AU23" s="205"/>
      <c r="AV23" s="189" t="s">
        <v>92</v>
      </c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</row>
    <row r="24" spans="2:88" ht="13.5" customHeight="1" x14ac:dyDescent="0.25">
      <c r="B24" s="206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8"/>
      <c r="Q24" s="4"/>
      <c r="R24" s="199" t="s">
        <v>83</v>
      </c>
      <c r="S24" s="200"/>
      <c r="T24" s="201"/>
      <c r="U24" s="168" t="s">
        <v>81</v>
      </c>
      <c r="V24" s="169" t="str">
        <f t="shared" si="0"/>
        <v>-</v>
      </c>
      <c r="W24" s="202">
        <v>18</v>
      </c>
      <c r="X24" s="207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4">IF(U24&gt;"",(AE24*X24*Z24)/1000,"")</f>
        <v>1.788</v>
      </c>
      <c r="AG24" s="4"/>
      <c r="AH24" s="199" t="s">
        <v>136</v>
      </c>
      <c r="AI24" s="200"/>
      <c r="AJ24" s="201"/>
      <c r="AK24" s="168" t="s">
        <v>79</v>
      </c>
      <c r="AL24" s="169"/>
      <c r="AM24" s="181"/>
      <c r="AN24" s="182" t="s">
        <v>143</v>
      </c>
      <c r="AO24" s="172">
        <v>3</v>
      </c>
      <c r="AP24" s="173">
        <f t="shared" si="3"/>
        <v>3</v>
      </c>
      <c r="AQ24" s="184"/>
      <c r="AR24" s="185"/>
      <c r="AS24" s="186"/>
      <c r="AT24" s="187"/>
      <c r="AU24" s="188"/>
      <c r="AV24" s="189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</row>
    <row r="25" spans="2:88" ht="15" customHeight="1" x14ac:dyDescent="0.25">
      <c r="B25" s="206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8"/>
      <c r="Q25" s="4"/>
      <c r="R25" s="199"/>
      <c r="S25" s="200"/>
      <c r="T25" s="201"/>
      <c r="U25" s="168"/>
      <c r="V25" s="169" t="str">
        <f t="shared" si="0"/>
        <v/>
      </c>
      <c r="W25" s="202"/>
      <c r="X25" s="207"/>
      <c r="Y25" s="172"/>
      <c r="Z25" s="173" t="str">
        <f t="shared" si="1"/>
        <v/>
      </c>
      <c r="AA25" s="209"/>
      <c r="AB25" s="175"/>
      <c r="AC25" s="176"/>
      <c r="AD25" s="177"/>
      <c r="AE25" s="178" t="str">
        <f t="shared" si="2"/>
        <v/>
      </c>
      <c r="AF25" s="179" t="str">
        <f t="shared" si="4"/>
        <v/>
      </c>
      <c r="AG25" s="4"/>
      <c r="AH25" s="199" t="s">
        <v>137</v>
      </c>
      <c r="AI25" s="200"/>
      <c r="AJ25" s="201"/>
      <c r="AK25" s="168" t="s">
        <v>84</v>
      </c>
      <c r="AL25" s="169"/>
      <c r="AM25" s="181"/>
      <c r="AN25" s="182" t="s">
        <v>143</v>
      </c>
      <c r="AO25" s="172">
        <v>2</v>
      </c>
      <c r="AP25" s="173">
        <f t="shared" si="3"/>
        <v>2</v>
      </c>
      <c r="AQ25" s="184"/>
      <c r="AR25" s="185"/>
      <c r="AS25" s="186"/>
      <c r="AT25" s="187"/>
      <c r="AU25" s="188"/>
      <c r="AV25" s="189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</row>
    <row r="26" spans="2:88" ht="15" customHeight="1" x14ac:dyDescent="0.25">
      <c r="B26" s="206"/>
      <c r="C26" s="194"/>
      <c r="D26" s="194"/>
      <c r="E26" s="210"/>
      <c r="F26" s="210"/>
      <c r="G26" s="4"/>
      <c r="H26" s="4"/>
      <c r="I26" s="4"/>
      <c r="J26" s="4"/>
      <c r="K26" s="4"/>
      <c r="L26" s="4"/>
      <c r="M26" s="194"/>
      <c r="N26" s="194"/>
      <c r="O26" s="194"/>
      <c r="P26" s="208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09"/>
      <c r="AB26" s="175"/>
      <c r="AC26" s="176"/>
      <c r="AD26" s="211"/>
      <c r="AE26" s="178" t="str">
        <f t="shared" si="2"/>
        <v/>
      </c>
      <c r="AF26" s="179" t="str">
        <f t="shared" si="4"/>
        <v/>
      </c>
      <c r="AG26" s="4"/>
      <c r="AH26" s="199" t="s">
        <v>138</v>
      </c>
      <c r="AI26" s="200"/>
      <c r="AJ26" s="201"/>
      <c r="AK26" s="168" t="s">
        <v>85</v>
      </c>
      <c r="AL26" s="169"/>
      <c r="AM26" s="181"/>
      <c r="AN26" s="182" t="s">
        <v>145</v>
      </c>
      <c r="AO26" s="172">
        <v>1</v>
      </c>
      <c r="AP26" s="173">
        <f t="shared" si="3"/>
        <v>1</v>
      </c>
      <c r="AQ26" s="184"/>
      <c r="AR26" s="185"/>
      <c r="AS26" s="186"/>
      <c r="AT26" s="187"/>
      <c r="AU26" s="188"/>
      <c r="AV26" s="189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</row>
    <row r="27" spans="2:88" ht="15" customHeight="1" x14ac:dyDescent="0.25">
      <c r="B27" s="206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8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09"/>
      <c r="AB27" s="175"/>
      <c r="AC27" s="176"/>
      <c r="AD27" s="211"/>
      <c r="AE27" s="178" t="str">
        <f t="shared" si="2"/>
        <v/>
      </c>
      <c r="AF27" s="179" t="str">
        <f t="shared" si="4"/>
        <v/>
      </c>
      <c r="AG27" s="4"/>
      <c r="AH27" s="199" t="s">
        <v>139</v>
      </c>
      <c r="AI27" s="200"/>
      <c r="AJ27" s="201"/>
      <c r="AK27" s="168" t="s">
        <v>86</v>
      </c>
      <c r="AL27" s="169"/>
      <c r="AM27" s="181"/>
      <c r="AN27" s="182" t="s">
        <v>145</v>
      </c>
      <c r="AO27" s="172">
        <f>((W-61)+((H-38)*2))/1000</f>
        <v>6.8630000000000004</v>
      </c>
      <c r="AP27" s="173">
        <f t="shared" si="3"/>
        <v>6.8630000000000004</v>
      </c>
      <c r="AQ27" s="212" t="s">
        <v>87</v>
      </c>
      <c r="AR27" s="185"/>
      <c r="AS27" s="186"/>
      <c r="AT27" s="187"/>
      <c r="AU27" s="188"/>
      <c r="AV27" s="189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</row>
    <row r="28" spans="2:88" ht="15" customHeight="1" x14ac:dyDescent="0.25">
      <c r="B28" s="206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8"/>
      <c r="Q28" s="4"/>
      <c r="R28" s="213"/>
      <c r="S28" s="214"/>
      <c r="T28" s="215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09"/>
      <c r="AB28" s="175"/>
      <c r="AC28" s="176"/>
      <c r="AD28" s="211"/>
      <c r="AE28" s="178" t="str">
        <f t="shared" si="2"/>
        <v/>
      </c>
      <c r="AF28" s="179" t="str">
        <f t="shared" si="4"/>
        <v/>
      </c>
      <c r="AG28" s="4"/>
      <c r="AH28" s="199" t="s">
        <v>140</v>
      </c>
      <c r="AI28" s="200"/>
      <c r="AJ28" s="201"/>
      <c r="AK28" s="168" t="s">
        <v>142</v>
      </c>
      <c r="AL28" s="169"/>
      <c r="AM28" s="181"/>
      <c r="AN28" s="182" t="s">
        <v>143</v>
      </c>
      <c r="AO28" s="172">
        <v>1</v>
      </c>
      <c r="AP28" s="173">
        <f t="shared" si="3"/>
        <v>1</v>
      </c>
      <c r="AQ28" s="184"/>
      <c r="AR28" s="185"/>
      <c r="AS28" s="186"/>
      <c r="AT28" s="187"/>
      <c r="AU28" s="188"/>
      <c r="AV28" s="189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</row>
    <row r="29" spans="2:88" ht="16.5" customHeight="1" x14ac:dyDescent="0.25">
      <c r="B29" s="206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8"/>
      <c r="Q29" s="4"/>
      <c r="R29" s="213"/>
      <c r="S29" s="214"/>
      <c r="T29" s="215"/>
      <c r="U29" s="216"/>
      <c r="V29" s="169" t="str">
        <f t="shared" si="0"/>
        <v/>
      </c>
      <c r="W29" s="217"/>
      <c r="X29" s="171"/>
      <c r="Y29" s="218"/>
      <c r="Z29" s="173" t="str">
        <f t="shared" si="1"/>
        <v/>
      </c>
      <c r="AA29" s="219"/>
      <c r="AB29" s="175"/>
      <c r="AC29" s="176"/>
      <c r="AD29" s="211"/>
      <c r="AE29" s="178" t="str">
        <f t="shared" si="2"/>
        <v/>
      </c>
      <c r="AF29" s="179" t="str">
        <f t="shared" si="4"/>
        <v/>
      </c>
      <c r="AG29" s="4"/>
      <c r="AH29" s="199" t="s">
        <v>141</v>
      </c>
      <c r="AI29" s="200"/>
      <c r="AJ29" s="201"/>
      <c r="AK29" s="168" t="s">
        <v>90</v>
      </c>
      <c r="AL29" s="169"/>
      <c r="AM29" s="181"/>
      <c r="AN29" s="182" t="s">
        <v>143</v>
      </c>
      <c r="AO29" s="172">
        <v>6</v>
      </c>
      <c r="AP29" s="173">
        <f t="shared" si="3"/>
        <v>6</v>
      </c>
      <c r="AQ29" s="184"/>
      <c r="AR29" s="185" t="s">
        <v>147</v>
      </c>
      <c r="AS29" s="186"/>
      <c r="AT29" s="187"/>
      <c r="AU29" s="188"/>
      <c r="AV29" s="189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</row>
    <row r="30" spans="2:88" ht="15" customHeight="1" x14ac:dyDescent="0.25">
      <c r="B30" s="206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8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19"/>
      <c r="AB30" s="175"/>
      <c r="AC30" s="176"/>
      <c r="AD30" s="177"/>
      <c r="AE30" s="178" t="str">
        <f t="shared" si="2"/>
        <v/>
      </c>
      <c r="AF30" s="179" t="str">
        <f t="shared" si="4"/>
        <v/>
      </c>
      <c r="AG30" s="4"/>
      <c r="AH30" s="199" t="s">
        <v>141</v>
      </c>
      <c r="AI30" s="200"/>
      <c r="AJ30" s="201"/>
      <c r="AK30" s="168" t="s">
        <v>91</v>
      </c>
      <c r="AL30" s="169"/>
      <c r="AM30" s="181"/>
      <c r="AN30" s="182" t="s">
        <v>143</v>
      </c>
      <c r="AO30" s="172">
        <v>4</v>
      </c>
      <c r="AP30" s="173">
        <f t="shared" si="3"/>
        <v>4</v>
      </c>
      <c r="AQ30" s="184"/>
      <c r="AR30" s="185" t="s">
        <v>148</v>
      </c>
      <c r="AS30" s="186"/>
      <c r="AT30" s="187"/>
      <c r="AU30" s="188"/>
      <c r="AV30" s="189" t="s">
        <v>92</v>
      </c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</row>
    <row r="31" spans="2:88" ht="15" customHeight="1" x14ac:dyDescent="0.25">
      <c r="B31" s="206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8"/>
      <c r="Q31" s="4"/>
      <c r="R31" s="199"/>
      <c r="S31" s="200"/>
      <c r="T31" s="201"/>
      <c r="U31" s="168"/>
      <c r="V31" s="169" t="str">
        <f t="shared" si="0"/>
        <v/>
      </c>
      <c r="W31" s="220"/>
      <c r="X31" s="207"/>
      <c r="Y31" s="172"/>
      <c r="Z31" s="173" t="str">
        <f t="shared" si="1"/>
        <v/>
      </c>
      <c r="AA31" s="219"/>
      <c r="AB31" s="175"/>
      <c r="AC31" s="176"/>
      <c r="AD31" s="211"/>
      <c r="AE31" s="178" t="str">
        <f t="shared" si="2"/>
        <v/>
      </c>
      <c r="AF31" s="179" t="str">
        <f t="shared" si="4"/>
        <v/>
      </c>
      <c r="AG31" s="4"/>
      <c r="AH31" s="199" t="s">
        <v>141</v>
      </c>
      <c r="AI31" s="200"/>
      <c r="AJ31" s="201"/>
      <c r="AK31" s="168" t="s">
        <v>88</v>
      </c>
      <c r="AL31" s="169"/>
      <c r="AM31" s="181"/>
      <c r="AN31" s="182" t="s">
        <v>143</v>
      </c>
      <c r="AO31" s="172">
        <v>15</v>
      </c>
      <c r="AP31" s="173">
        <f t="shared" si="3"/>
        <v>15</v>
      </c>
      <c r="AQ31" s="184"/>
      <c r="AR31" s="185" t="s">
        <v>89</v>
      </c>
      <c r="AS31" s="186"/>
      <c r="AT31" s="187"/>
      <c r="AU31" s="188"/>
      <c r="AV31" s="189"/>
      <c r="AX31" s="3"/>
      <c r="AY31" s="3"/>
      <c r="AZ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</row>
    <row r="32" spans="2:88" ht="15" customHeight="1" x14ac:dyDescent="0.25">
      <c r="B32" s="206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8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19"/>
      <c r="AB32" s="175"/>
      <c r="AC32" s="176"/>
      <c r="AD32" s="211"/>
      <c r="AE32" s="178" t="str">
        <f t="shared" si="2"/>
        <v/>
      </c>
      <c r="AF32" s="179" t="str">
        <f t="shared" si="4"/>
        <v/>
      </c>
      <c r="AG32" s="4"/>
      <c r="AH32" s="199" t="str">
        <f t="shared" ref="AH22:AH60" si="5">IF(AK32&gt;"",VLOOKUP(AK32,PART_NAMA,3,FALSE),"")</f>
        <v/>
      </c>
      <c r="AI32" s="200"/>
      <c r="AJ32" s="201"/>
      <c r="AK32" s="168"/>
      <c r="AL32" s="169"/>
      <c r="AM32" s="181"/>
      <c r="AN32" s="182" t="str">
        <f t="shared" ref="AN22:AN60" si="6">IF(AK32&gt;"",VLOOKUP(AK32&amp;$M$10,PART_MASTER,3,FALSE),"")</f>
        <v/>
      </c>
      <c r="AO32" s="172"/>
      <c r="AP32" s="173" t="str">
        <f t="shared" si="3"/>
        <v/>
      </c>
      <c r="AQ32" s="184"/>
      <c r="AR32" s="185"/>
      <c r="AS32" s="186"/>
      <c r="AT32" s="187"/>
      <c r="AU32" s="188"/>
      <c r="AV32" s="189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</row>
    <row r="33" spans="2:88" ht="15" customHeight="1" x14ac:dyDescent="0.25">
      <c r="B33" s="206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8"/>
      <c r="Q33" s="4"/>
      <c r="R33" s="213"/>
      <c r="S33" s="214"/>
      <c r="T33" s="215"/>
      <c r="U33" s="168"/>
      <c r="V33" s="169" t="str">
        <f t="shared" si="0"/>
        <v/>
      </c>
      <c r="W33" s="170"/>
      <c r="X33" s="207"/>
      <c r="Y33" s="172"/>
      <c r="Z33" s="173" t="str">
        <f t="shared" si="1"/>
        <v/>
      </c>
      <c r="AA33" s="219"/>
      <c r="AB33" s="175"/>
      <c r="AC33" s="176"/>
      <c r="AD33" s="211"/>
      <c r="AE33" s="178" t="str">
        <f t="shared" si="2"/>
        <v/>
      </c>
      <c r="AF33" s="179" t="str">
        <f t="shared" si="4"/>
        <v/>
      </c>
      <c r="AG33" s="4"/>
      <c r="AH33" s="199" t="str">
        <f t="shared" si="5"/>
        <v/>
      </c>
      <c r="AI33" s="200"/>
      <c r="AJ33" s="201"/>
      <c r="AK33" s="168"/>
      <c r="AL33" s="169"/>
      <c r="AM33" s="181"/>
      <c r="AN33" s="182" t="str">
        <f t="shared" si="6"/>
        <v/>
      </c>
      <c r="AO33" s="172"/>
      <c r="AP33" s="173" t="str">
        <f t="shared" si="3"/>
        <v/>
      </c>
      <c r="AQ33" s="212"/>
      <c r="AR33" s="185"/>
      <c r="AS33" s="186"/>
      <c r="AT33" s="187"/>
      <c r="AU33" s="188"/>
      <c r="AV33" s="189"/>
      <c r="AX33" s="3"/>
      <c r="AY33" s="3"/>
      <c r="AZ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</row>
    <row r="34" spans="2:88" ht="15" customHeight="1" x14ac:dyDescent="0.25">
      <c r="B34" s="206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8"/>
      <c r="Q34" s="4"/>
      <c r="R34" s="213"/>
      <c r="S34" s="214"/>
      <c r="T34" s="215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19"/>
      <c r="AB34" s="175"/>
      <c r="AC34" s="176"/>
      <c r="AD34" s="211"/>
      <c r="AE34" s="178" t="str">
        <f t="shared" si="2"/>
        <v/>
      </c>
      <c r="AF34" s="179" t="str">
        <f t="shared" si="4"/>
        <v/>
      </c>
      <c r="AG34" s="4"/>
      <c r="AH34" s="199"/>
      <c r="AI34" s="200"/>
      <c r="AJ34" s="201"/>
      <c r="AK34" s="204"/>
      <c r="AL34" s="169"/>
      <c r="AM34" s="181"/>
      <c r="AN34" s="182"/>
      <c r="AO34" s="172"/>
      <c r="AP34" s="173"/>
      <c r="AQ34" s="184"/>
      <c r="AR34" s="185"/>
      <c r="AS34" s="186"/>
      <c r="AT34" s="187"/>
      <c r="AU34" s="205"/>
      <c r="AV34" s="189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</row>
    <row r="35" spans="2:88" ht="15" customHeight="1" x14ac:dyDescent="0.25">
      <c r="B35" s="206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8"/>
      <c r="Q35" s="4"/>
      <c r="R35" s="213"/>
      <c r="S35" s="214"/>
      <c r="T35" s="215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19"/>
      <c r="AB35" s="175"/>
      <c r="AC35" s="176"/>
      <c r="AD35" s="211"/>
      <c r="AE35" s="178" t="str">
        <f t="shared" si="2"/>
        <v/>
      </c>
      <c r="AF35" s="179" t="str">
        <f t="shared" si="4"/>
        <v/>
      </c>
      <c r="AG35" s="4"/>
      <c r="AH35" s="199"/>
      <c r="AI35" s="200"/>
      <c r="AJ35" s="201"/>
      <c r="AK35" s="168"/>
      <c r="AL35" s="169"/>
      <c r="AM35" s="181"/>
      <c r="AN35" s="182"/>
      <c r="AO35" s="172"/>
      <c r="AP35" s="173"/>
      <c r="AQ35" s="184"/>
      <c r="AR35" s="185"/>
      <c r="AS35" s="186"/>
      <c r="AT35" s="187"/>
      <c r="AU35" s="205"/>
      <c r="AV35" s="189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</row>
    <row r="36" spans="2:88" ht="15" customHeight="1" x14ac:dyDescent="0.25">
      <c r="B36" s="206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8"/>
      <c r="Q36" s="4"/>
      <c r="R36" s="213"/>
      <c r="S36" s="214"/>
      <c r="T36" s="215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19"/>
      <c r="AB36" s="175"/>
      <c r="AC36" s="176"/>
      <c r="AD36" s="211"/>
      <c r="AE36" s="178" t="str">
        <f t="shared" si="2"/>
        <v/>
      </c>
      <c r="AF36" s="179" t="str">
        <f t="shared" si="4"/>
        <v/>
      </c>
      <c r="AG36" s="4"/>
      <c r="AH36" s="199"/>
      <c r="AI36" s="200"/>
      <c r="AJ36" s="201"/>
      <c r="AK36" s="168"/>
      <c r="AL36" s="169"/>
      <c r="AM36" s="181"/>
      <c r="AN36" s="182"/>
      <c r="AO36" s="172"/>
      <c r="AP36" s="173"/>
      <c r="AQ36" s="184"/>
      <c r="AR36" s="185"/>
      <c r="AS36" s="186"/>
      <c r="AT36" s="187"/>
      <c r="AU36" s="188"/>
      <c r="AV36" s="189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</row>
    <row r="37" spans="2:88" ht="15" customHeight="1" x14ac:dyDescent="0.25">
      <c r="B37" s="206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8"/>
      <c r="Q37" s="4"/>
      <c r="R37" s="213"/>
      <c r="S37" s="214"/>
      <c r="T37" s="215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19"/>
      <c r="AB37" s="175"/>
      <c r="AC37" s="176"/>
      <c r="AD37" s="211"/>
      <c r="AE37" s="178" t="str">
        <f t="shared" si="2"/>
        <v/>
      </c>
      <c r="AF37" s="179" t="str">
        <f t="shared" si="4"/>
        <v/>
      </c>
      <c r="AG37" s="4"/>
      <c r="AH37" s="199"/>
      <c r="AI37" s="200"/>
      <c r="AJ37" s="201"/>
      <c r="AK37" s="168"/>
      <c r="AL37" s="169"/>
      <c r="AM37" s="181"/>
      <c r="AN37" s="182"/>
      <c r="AO37" s="172"/>
      <c r="AP37" s="173"/>
      <c r="AQ37" s="184"/>
      <c r="AR37" s="185"/>
      <c r="AS37" s="186"/>
      <c r="AT37" s="187"/>
      <c r="AU37" s="188"/>
      <c r="AV37" s="189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</row>
    <row r="38" spans="2:88" ht="15" customHeight="1" x14ac:dyDescent="0.25">
      <c r="B38" s="206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1"/>
      <c r="P38" s="208"/>
      <c r="Q38" s="4"/>
      <c r="R38" s="213"/>
      <c r="S38" s="214"/>
      <c r="T38" s="215"/>
      <c r="U38" s="168"/>
      <c r="V38" s="169" t="str">
        <f t="shared" si="0"/>
        <v/>
      </c>
      <c r="W38" s="170"/>
      <c r="X38" s="207"/>
      <c r="Y38" s="172"/>
      <c r="Z38" s="173" t="str">
        <f t="shared" si="1"/>
        <v/>
      </c>
      <c r="AA38" s="219"/>
      <c r="AB38" s="175"/>
      <c r="AC38" s="176"/>
      <c r="AD38" s="211"/>
      <c r="AE38" s="178" t="str">
        <f t="shared" si="2"/>
        <v/>
      </c>
      <c r="AF38" s="179" t="str">
        <f t="shared" si="4"/>
        <v/>
      </c>
      <c r="AG38" s="4"/>
      <c r="AH38" s="199"/>
      <c r="AI38" s="200"/>
      <c r="AJ38" s="201"/>
      <c r="AK38" s="168"/>
      <c r="AL38" s="169"/>
      <c r="AM38" s="181"/>
      <c r="AN38" s="182"/>
      <c r="AO38" s="172"/>
      <c r="AP38" s="173"/>
      <c r="AQ38" s="184"/>
      <c r="AR38" s="185"/>
      <c r="AS38" s="186"/>
      <c r="AT38" s="187"/>
      <c r="AU38" s="188"/>
      <c r="AV38" s="189"/>
      <c r="AX38" s="3"/>
      <c r="AY38" s="3"/>
      <c r="AZ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</row>
    <row r="39" spans="2:88" ht="15" customHeight="1" x14ac:dyDescent="0.25">
      <c r="B39" s="206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8"/>
      <c r="Q39" s="4"/>
      <c r="R39" s="213"/>
      <c r="S39" s="214"/>
      <c r="T39" s="215"/>
      <c r="U39" s="168"/>
      <c r="V39" s="169" t="str">
        <f t="shared" si="0"/>
        <v/>
      </c>
      <c r="W39" s="170"/>
      <c r="X39" s="207"/>
      <c r="Y39" s="172"/>
      <c r="Z39" s="173" t="str">
        <f t="shared" si="1"/>
        <v/>
      </c>
      <c r="AA39" s="219"/>
      <c r="AB39" s="175"/>
      <c r="AC39" s="176"/>
      <c r="AD39" s="211"/>
      <c r="AE39" s="178" t="str">
        <f t="shared" si="2"/>
        <v/>
      </c>
      <c r="AF39" s="179" t="str">
        <f t="shared" si="4"/>
        <v/>
      </c>
      <c r="AG39" s="4"/>
      <c r="AH39" s="199"/>
      <c r="AI39" s="200"/>
      <c r="AJ39" s="201"/>
      <c r="AK39" s="168"/>
      <c r="AL39" s="169"/>
      <c r="AM39" s="181"/>
      <c r="AN39" s="182"/>
      <c r="AO39" s="172"/>
      <c r="AP39" s="173"/>
      <c r="AQ39" s="212"/>
      <c r="AR39" s="185"/>
      <c r="AS39" s="186"/>
      <c r="AT39" s="187"/>
      <c r="AU39" s="188"/>
      <c r="AV39" s="189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2:88" ht="15" customHeight="1" thickBot="1" x14ac:dyDescent="0.3">
      <c r="B40" s="206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8"/>
      <c r="Q40" s="4"/>
      <c r="R40" s="213"/>
      <c r="S40" s="214"/>
      <c r="T40" s="215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19"/>
      <c r="AB40" s="175"/>
      <c r="AC40" s="176"/>
      <c r="AD40" s="211"/>
      <c r="AE40" s="178" t="str">
        <f t="shared" si="2"/>
        <v/>
      </c>
      <c r="AF40" s="179" t="str">
        <f t="shared" si="4"/>
        <v/>
      </c>
      <c r="AG40" s="4"/>
      <c r="AH40" s="199"/>
      <c r="AI40" s="200"/>
      <c r="AJ40" s="201"/>
      <c r="AK40" s="168"/>
      <c r="AL40" s="169"/>
      <c r="AM40" s="181"/>
      <c r="AN40" s="182"/>
      <c r="AO40" s="172"/>
      <c r="AP40" s="173"/>
      <c r="AQ40" s="184"/>
      <c r="AR40" s="185"/>
      <c r="AS40" s="186"/>
      <c r="AT40" s="187"/>
      <c r="AU40" s="188"/>
      <c r="AV40" s="189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2:88" ht="15" customHeight="1" x14ac:dyDescent="0.25">
      <c r="B41" s="222" t="s">
        <v>94</v>
      </c>
      <c r="C41" s="223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4"/>
      <c r="Q41" s="4"/>
      <c r="R41" s="213"/>
      <c r="S41" s="214"/>
      <c r="T41" s="215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19"/>
      <c r="AB41" s="175"/>
      <c r="AC41" s="176"/>
      <c r="AD41" s="211"/>
      <c r="AE41" s="178" t="str">
        <f t="shared" si="2"/>
        <v/>
      </c>
      <c r="AF41" s="179" t="str">
        <f t="shared" si="4"/>
        <v/>
      </c>
      <c r="AG41" s="4"/>
      <c r="AH41" s="199"/>
      <c r="AI41" s="200"/>
      <c r="AJ41" s="201"/>
      <c r="AK41" s="168"/>
      <c r="AL41" s="169"/>
      <c r="AM41" s="181"/>
      <c r="AN41" s="182"/>
      <c r="AO41" s="172"/>
      <c r="AP41" s="173"/>
      <c r="AQ41" s="184"/>
      <c r="AR41" s="185"/>
      <c r="AS41" s="186"/>
      <c r="AT41" s="187"/>
      <c r="AU41" s="188"/>
      <c r="AV41" s="189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2:88" ht="15" customHeight="1" x14ac:dyDescent="0.25">
      <c r="B42" s="225"/>
      <c r="C42" s="226"/>
      <c r="D42" s="227"/>
      <c r="E42" s="227"/>
      <c r="F42" s="228" t="str">
        <f>IF(E42&gt;"","-","")</f>
        <v/>
      </c>
      <c r="G42" s="229"/>
      <c r="H42" s="230"/>
      <c r="I42" s="231"/>
      <c r="J42" s="232"/>
      <c r="K42" s="233"/>
      <c r="L42" s="194"/>
      <c r="M42" s="234"/>
      <c r="N42" s="232"/>
      <c r="O42" s="235" t="str">
        <f>IF(E42&gt;"",VLOOKUP(E42,MATERIAL_WEIGHT,2,FALSE),"")</f>
        <v/>
      </c>
      <c r="P42" s="236" t="str">
        <f>IF(E42&gt;"",(O42*H42*J42)/1000,"")</f>
        <v/>
      </c>
      <c r="Q42" s="4"/>
      <c r="R42" s="213"/>
      <c r="S42" s="214"/>
      <c r="T42" s="215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19"/>
      <c r="AB42" s="175"/>
      <c r="AC42" s="176"/>
      <c r="AD42" s="211"/>
      <c r="AE42" s="178" t="str">
        <f t="shared" si="2"/>
        <v/>
      </c>
      <c r="AF42" s="179" t="str">
        <f t="shared" si="4"/>
        <v/>
      </c>
      <c r="AG42" s="4"/>
      <c r="AH42" s="199"/>
      <c r="AI42" s="200"/>
      <c r="AJ42" s="201"/>
      <c r="AK42" s="168"/>
      <c r="AL42" s="169"/>
      <c r="AM42" s="181"/>
      <c r="AN42" s="182"/>
      <c r="AO42" s="172"/>
      <c r="AP42" s="173"/>
      <c r="AQ42" s="184"/>
      <c r="AR42" s="185"/>
      <c r="AS42" s="186"/>
      <c r="AT42" s="187"/>
      <c r="AU42" s="188"/>
      <c r="AV42" s="189"/>
      <c r="AX42" s="3"/>
      <c r="AY42" s="3"/>
      <c r="AZ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</row>
    <row r="43" spans="2:88" ht="15" customHeight="1" x14ac:dyDescent="0.3">
      <c r="B43" s="237" t="s">
        <v>95</v>
      </c>
      <c r="C43" s="238"/>
      <c r="D43" s="238"/>
      <c r="E43" s="238"/>
      <c r="F43" s="239"/>
      <c r="G43" s="240"/>
      <c r="H43" s="241"/>
      <c r="I43" s="231"/>
      <c r="J43" s="242" t="s">
        <v>96</v>
      </c>
      <c r="K43" s="242"/>
      <c r="L43" s="243"/>
      <c r="M43" s="244"/>
      <c r="N43" s="245"/>
      <c r="O43" s="246"/>
      <c r="P43" s="247"/>
      <c r="Q43" s="4"/>
      <c r="R43" s="213"/>
      <c r="S43" s="214"/>
      <c r="T43" s="215"/>
      <c r="U43" s="168"/>
      <c r="V43" s="169" t="str">
        <f t="shared" si="0"/>
        <v/>
      </c>
      <c r="W43" s="170"/>
      <c r="X43" s="207"/>
      <c r="Y43" s="172"/>
      <c r="Z43" s="173" t="str">
        <f t="shared" si="1"/>
        <v/>
      </c>
      <c r="AA43" s="219"/>
      <c r="AB43" s="175"/>
      <c r="AC43" s="176"/>
      <c r="AD43" s="211"/>
      <c r="AE43" s="178" t="str">
        <f t="shared" si="2"/>
        <v/>
      </c>
      <c r="AF43" s="179" t="str">
        <f t="shared" si="4"/>
        <v/>
      </c>
      <c r="AG43" s="4"/>
      <c r="AH43" s="199"/>
      <c r="AI43" s="200"/>
      <c r="AJ43" s="201"/>
      <c r="AK43" s="168"/>
      <c r="AL43" s="169"/>
      <c r="AM43" s="181"/>
      <c r="AN43" s="182"/>
      <c r="AO43" s="172"/>
      <c r="AP43" s="173"/>
      <c r="AQ43" s="184"/>
      <c r="AR43" s="185"/>
      <c r="AS43" s="186"/>
      <c r="AT43" s="187"/>
      <c r="AU43" s="188"/>
      <c r="AV43" s="189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</row>
    <row r="44" spans="2:88" ht="15" customHeight="1" x14ac:dyDescent="0.25">
      <c r="B44" s="249" t="s">
        <v>97</v>
      </c>
      <c r="C44" s="333" t="s">
        <v>98</v>
      </c>
      <c r="D44" s="334"/>
      <c r="E44" s="335"/>
      <c r="F44" s="333" t="s">
        <v>99</v>
      </c>
      <c r="G44" s="334"/>
      <c r="H44" s="335"/>
      <c r="I44" s="250"/>
      <c r="J44" s="251" t="s">
        <v>97</v>
      </c>
      <c r="K44" s="333" t="s">
        <v>98</v>
      </c>
      <c r="L44" s="334"/>
      <c r="M44" s="334"/>
      <c r="N44" s="335"/>
      <c r="O44" s="251" t="s">
        <v>100</v>
      </c>
      <c r="P44" s="252" t="s">
        <v>97</v>
      </c>
      <c r="Q44" s="4"/>
      <c r="R44" s="213"/>
      <c r="S44" s="214"/>
      <c r="T44" s="215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19"/>
      <c r="AB44" s="175"/>
      <c r="AC44" s="176"/>
      <c r="AD44" s="211"/>
      <c r="AE44" s="178" t="str">
        <f t="shared" si="2"/>
        <v/>
      </c>
      <c r="AF44" s="179" t="str">
        <f t="shared" si="4"/>
        <v/>
      </c>
      <c r="AG44" s="4"/>
      <c r="AH44" s="199" t="str">
        <f t="shared" si="5"/>
        <v/>
      </c>
      <c r="AI44" s="200"/>
      <c r="AJ44" s="201"/>
      <c r="AK44" s="168"/>
      <c r="AL44" s="169"/>
      <c r="AM44" s="181"/>
      <c r="AN44" s="182" t="str">
        <f t="shared" si="6"/>
        <v/>
      </c>
      <c r="AO44" s="183"/>
      <c r="AP44" s="173" t="str">
        <f t="shared" si="3"/>
        <v/>
      </c>
      <c r="AQ44" s="184"/>
      <c r="AR44" s="185"/>
      <c r="AS44" s="186"/>
      <c r="AT44" s="187"/>
      <c r="AU44" s="188"/>
      <c r="AV44" s="189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</row>
    <row r="45" spans="2:88" ht="15" x14ac:dyDescent="0.25">
      <c r="B45" s="253">
        <v>1</v>
      </c>
      <c r="C45" s="254" t="s">
        <v>101</v>
      </c>
      <c r="D45" s="255"/>
      <c r="E45" s="255"/>
      <c r="F45" s="256"/>
      <c r="G45" s="257"/>
      <c r="H45" s="258"/>
      <c r="I45" s="259"/>
      <c r="J45" s="260">
        <v>1</v>
      </c>
      <c r="K45" s="261" t="s">
        <v>102</v>
      </c>
      <c r="L45" s="257"/>
      <c r="M45" s="257"/>
      <c r="N45" s="262"/>
      <c r="O45" s="263"/>
      <c r="P45" s="264"/>
      <c r="Q45" s="4"/>
      <c r="R45" s="213"/>
      <c r="S45" s="214"/>
      <c r="T45" s="215"/>
      <c r="U45" s="168"/>
      <c r="V45" s="169" t="str">
        <f t="shared" si="0"/>
        <v/>
      </c>
      <c r="W45" s="170"/>
      <c r="X45" s="207"/>
      <c r="Y45" s="172"/>
      <c r="Z45" s="173" t="str">
        <f t="shared" si="1"/>
        <v/>
      </c>
      <c r="AA45" s="219"/>
      <c r="AB45" s="175"/>
      <c r="AC45" s="176"/>
      <c r="AD45" s="211"/>
      <c r="AE45" s="178" t="str">
        <f t="shared" si="2"/>
        <v/>
      </c>
      <c r="AF45" s="179" t="str">
        <f t="shared" si="4"/>
        <v/>
      </c>
      <c r="AG45" s="4"/>
      <c r="AH45" s="199" t="str">
        <f t="shared" si="5"/>
        <v/>
      </c>
      <c r="AI45" s="200"/>
      <c r="AJ45" s="201"/>
      <c r="AK45" s="168"/>
      <c r="AL45" s="169"/>
      <c r="AM45" s="181"/>
      <c r="AN45" s="182" t="str">
        <f t="shared" si="6"/>
        <v/>
      </c>
      <c r="AO45" s="183"/>
      <c r="AP45" s="173" t="str">
        <f t="shared" si="3"/>
        <v/>
      </c>
      <c r="AQ45" s="184"/>
      <c r="AR45" s="248"/>
      <c r="AS45" s="186"/>
      <c r="AT45" s="187"/>
      <c r="AU45" s="188"/>
      <c r="AV45" s="189"/>
      <c r="AX45" s="3"/>
      <c r="AY45" s="3"/>
      <c r="AZ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</row>
    <row r="46" spans="2:88" ht="15" customHeight="1" x14ac:dyDescent="0.25">
      <c r="B46" s="253">
        <v>2</v>
      </c>
      <c r="C46" s="254" t="s">
        <v>103</v>
      </c>
      <c r="D46" s="257"/>
      <c r="E46" s="257"/>
      <c r="F46" s="261"/>
      <c r="G46" s="257"/>
      <c r="H46" s="258"/>
      <c r="I46" s="259"/>
      <c r="J46" s="260">
        <v>2</v>
      </c>
      <c r="K46" s="261" t="s">
        <v>104</v>
      </c>
      <c r="L46" s="257"/>
      <c r="M46" s="257"/>
      <c r="N46" s="262"/>
      <c r="O46" s="263"/>
      <c r="P46" s="264"/>
      <c r="Q46" s="4"/>
      <c r="R46" s="213"/>
      <c r="S46" s="214"/>
      <c r="T46" s="215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19"/>
      <c r="AB46" s="175"/>
      <c r="AC46" s="176"/>
      <c r="AD46" s="211"/>
      <c r="AE46" s="178" t="str">
        <f t="shared" si="2"/>
        <v/>
      </c>
      <c r="AF46" s="179" t="str">
        <f t="shared" si="4"/>
        <v/>
      </c>
      <c r="AG46" s="4"/>
      <c r="AH46" s="199" t="str">
        <f t="shared" si="5"/>
        <v/>
      </c>
      <c r="AI46" s="200"/>
      <c r="AJ46" s="201"/>
      <c r="AK46" s="168"/>
      <c r="AL46" s="169"/>
      <c r="AM46" s="181"/>
      <c r="AN46" s="265" t="str">
        <f t="shared" si="6"/>
        <v/>
      </c>
      <c r="AO46" s="183"/>
      <c r="AP46" s="173" t="str">
        <f t="shared" si="3"/>
        <v/>
      </c>
      <c r="AQ46" s="184"/>
      <c r="AR46" s="248"/>
      <c r="AS46" s="186"/>
      <c r="AT46" s="187"/>
      <c r="AU46" s="188"/>
      <c r="AV46" s="189"/>
      <c r="AX46" s="3"/>
      <c r="AY46" s="3"/>
      <c r="AZ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</row>
    <row r="47" spans="2:88" ht="18" customHeight="1" thickBot="1" x14ac:dyDescent="0.3">
      <c r="B47" s="253">
        <v>3</v>
      </c>
      <c r="C47" s="254" t="s">
        <v>105</v>
      </c>
      <c r="D47" s="257"/>
      <c r="E47" s="257"/>
      <c r="F47" s="261"/>
      <c r="G47" s="257"/>
      <c r="H47" s="258"/>
      <c r="I47" s="266"/>
      <c r="J47" s="260">
        <v>3</v>
      </c>
      <c r="K47" s="261" t="s">
        <v>106</v>
      </c>
      <c r="L47" s="257"/>
      <c r="M47" s="257"/>
      <c r="N47" s="262"/>
      <c r="O47" s="263"/>
      <c r="P47" s="264"/>
      <c r="Q47" s="4"/>
      <c r="R47" s="213"/>
      <c r="S47" s="214"/>
      <c r="T47" s="215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19"/>
      <c r="AB47" s="175"/>
      <c r="AC47" s="176"/>
      <c r="AD47" s="211"/>
      <c r="AE47" s="178" t="str">
        <f t="shared" si="2"/>
        <v/>
      </c>
      <c r="AF47" s="179" t="str">
        <f t="shared" si="4"/>
        <v/>
      </c>
      <c r="AG47" s="4"/>
      <c r="AH47" s="199" t="str">
        <f t="shared" si="5"/>
        <v/>
      </c>
      <c r="AI47" s="200"/>
      <c r="AJ47" s="201"/>
      <c r="AK47" s="168"/>
      <c r="AL47" s="169"/>
      <c r="AM47" s="181"/>
      <c r="AN47" s="265" t="str">
        <f t="shared" si="6"/>
        <v/>
      </c>
      <c r="AO47" s="183"/>
      <c r="AP47" s="173" t="str">
        <f t="shared" si="3"/>
        <v/>
      </c>
      <c r="AQ47" s="184"/>
      <c r="AR47" s="248"/>
      <c r="AS47" s="186"/>
      <c r="AT47" s="187"/>
      <c r="AU47" s="188"/>
      <c r="AV47" s="189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</row>
    <row r="48" spans="2:88" ht="15" x14ac:dyDescent="0.3">
      <c r="B48" s="253">
        <v>4</v>
      </c>
      <c r="C48" s="254" t="s">
        <v>107</v>
      </c>
      <c r="D48" s="257"/>
      <c r="E48" s="257"/>
      <c r="F48" s="261"/>
      <c r="G48" s="257"/>
      <c r="H48" s="258"/>
      <c r="I48" s="266"/>
      <c r="J48" s="260">
        <v>4</v>
      </c>
      <c r="K48" s="261" t="s">
        <v>108</v>
      </c>
      <c r="L48" s="257"/>
      <c r="M48" s="257"/>
      <c r="N48" s="262"/>
      <c r="O48" s="263"/>
      <c r="P48" s="264"/>
      <c r="Q48" s="4"/>
      <c r="R48" s="267" t="s">
        <v>74</v>
      </c>
      <c r="S48" s="268"/>
      <c r="T48" s="268"/>
      <c r="U48" s="268"/>
      <c r="V48" s="268"/>
      <c r="W48" s="269"/>
      <c r="X48" s="269"/>
      <c r="Y48" s="269"/>
      <c r="Z48" s="269"/>
      <c r="AA48" s="269"/>
      <c r="AB48" s="269"/>
      <c r="AC48" s="270" t="s">
        <v>109</v>
      </c>
      <c r="AD48" s="271"/>
      <c r="AE48" s="272" t="s">
        <v>110</v>
      </c>
      <c r="AF48" s="273">
        <f>SUM(AF22:AF47)</f>
        <v>4.1243759999999998</v>
      </c>
      <c r="AG48" s="4"/>
      <c r="AH48" s="199" t="str">
        <f t="shared" si="5"/>
        <v/>
      </c>
      <c r="AI48" s="200"/>
      <c r="AJ48" s="201"/>
      <c r="AK48" s="168"/>
      <c r="AL48" s="169"/>
      <c r="AM48" s="181"/>
      <c r="AN48" s="182" t="str">
        <f t="shared" si="6"/>
        <v/>
      </c>
      <c r="AO48" s="183"/>
      <c r="AP48" s="173" t="str">
        <f t="shared" si="3"/>
        <v/>
      </c>
      <c r="AQ48" s="184"/>
      <c r="AR48" s="248"/>
      <c r="AS48" s="186"/>
      <c r="AT48" s="187"/>
      <c r="AU48" s="188"/>
      <c r="AV48" s="189"/>
      <c r="AX48" s="3"/>
      <c r="AY48" s="3"/>
      <c r="AZ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</row>
    <row r="49" spans="2:88" ht="15" customHeight="1" x14ac:dyDescent="0.3">
      <c r="B49" s="253">
        <v>5</v>
      </c>
      <c r="C49" s="254" t="s">
        <v>111</v>
      </c>
      <c r="D49" s="257"/>
      <c r="E49" s="257"/>
      <c r="F49" s="261"/>
      <c r="G49" s="257"/>
      <c r="H49" s="258"/>
      <c r="I49" s="266"/>
      <c r="J49" s="260">
        <v>5</v>
      </c>
      <c r="K49" s="261" t="s">
        <v>112</v>
      </c>
      <c r="L49" s="257"/>
      <c r="M49" s="257"/>
      <c r="N49" s="262"/>
      <c r="O49" s="263"/>
      <c r="P49" s="264"/>
      <c r="Q49" s="4"/>
      <c r="R49" s="274" t="s">
        <v>113</v>
      </c>
      <c r="S49" s="4"/>
      <c r="T49" s="4"/>
      <c r="U49" s="4"/>
      <c r="V49" s="4"/>
      <c r="W49" s="4"/>
      <c r="X49" s="4"/>
      <c r="Y49" s="4"/>
      <c r="AB49" s="4"/>
      <c r="AC49" s="276"/>
      <c r="AD49" s="277" t="s">
        <v>114</v>
      </c>
      <c r="AE49" s="278" t="s">
        <v>115</v>
      </c>
      <c r="AF49" s="279">
        <f>AF48*0.986</f>
        <v>4.0666347360000001</v>
      </c>
      <c r="AG49" s="4"/>
      <c r="AH49" s="199" t="str">
        <f t="shared" si="5"/>
        <v/>
      </c>
      <c r="AI49" s="200"/>
      <c r="AJ49" s="201"/>
      <c r="AK49" s="168"/>
      <c r="AL49" s="169"/>
      <c r="AM49" s="181"/>
      <c r="AN49" s="182" t="str">
        <f t="shared" si="6"/>
        <v/>
      </c>
      <c r="AO49" s="183"/>
      <c r="AP49" s="173" t="str">
        <f t="shared" si="3"/>
        <v/>
      </c>
      <c r="AQ49" s="184"/>
      <c r="AR49" s="248"/>
      <c r="AS49" s="186"/>
      <c r="AT49" s="187"/>
      <c r="AU49" s="188"/>
      <c r="AV49" s="189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2:88" ht="15" customHeight="1" x14ac:dyDescent="0.3">
      <c r="B50" s="253">
        <v>6</v>
      </c>
      <c r="C50" s="254" t="s">
        <v>116</v>
      </c>
      <c r="D50" s="257"/>
      <c r="E50" s="257"/>
      <c r="F50" s="261"/>
      <c r="G50" s="257"/>
      <c r="H50" s="258"/>
      <c r="I50" s="266"/>
      <c r="J50" s="260">
        <v>6</v>
      </c>
      <c r="K50" s="261" t="s">
        <v>117</v>
      </c>
      <c r="L50" s="257"/>
      <c r="M50" s="257"/>
      <c r="N50" s="262"/>
      <c r="O50" s="263"/>
      <c r="P50" s="264"/>
      <c r="Q50" s="4"/>
      <c r="R50" s="280"/>
      <c r="S50" s="4"/>
      <c r="T50" s="4"/>
      <c r="U50" s="4"/>
      <c r="V50" s="4"/>
      <c r="W50" s="4"/>
      <c r="X50" s="4"/>
      <c r="Y50" s="4"/>
      <c r="AB50" s="4"/>
      <c r="AC50" s="276"/>
      <c r="AD50" s="281"/>
      <c r="AE50" s="278" t="s">
        <v>118</v>
      </c>
      <c r="AF50" s="279">
        <f>AF48*0.974*0.986</f>
        <v>3.9609022328639996</v>
      </c>
      <c r="AG50" s="4"/>
      <c r="AH50" s="199" t="str">
        <f t="shared" si="5"/>
        <v/>
      </c>
      <c r="AI50" s="200"/>
      <c r="AJ50" s="201"/>
      <c r="AK50" s="168"/>
      <c r="AL50" s="169"/>
      <c r="AM50" s="181"/>
      <c r="AN50" s="182" t="str">
        <f t="shared" si="6"/>
        <v/>
      </c>
      <c r="AO50" s="183"/>
      <c r="AP50" s="173" t="str">
        <f t="shared" si="3"/>
        <v/>
      </c>
      <c r="AQ50" s="184"/>
      <c r="AR50" s="248"/>
      <c r="AS50" s="186"/>
      <c r="AT50" s="187"/>
      <c r="AU50" s="188"/>
      <c r="AV50" s="189"/>
      <c r="BA50" s="3"/>
    </row>
    <row r="51" spans="2:88" ht="15" customHeight="1" x14ac:dyDescent="0.25">
      <c r="B51" s="253">
        <v>7</v>
      </c>
      <c r="C51" s="254" t="s">
        <v>119</v>
      </c>
      <c r="D51" s="257"/>
      <c r="E51" s="257"/>
      <c r="F51" s="261"/>
      <c r="G51" s="257"/>
      <c r="H51" s="258"/>
      <c r="I51" s="266"/>
      <c r="J51" s="260">
        <v>7</v>
      </c>
      <c r="K51" s="261" t="s">
        <v>120</v>
      </c>
      <c r="L51" s="257"/>
      <c r="M51" s="257"/>
      <c r="N51" s="262"/>
      <c r="O51" s="263"/>
      <c r="P51" s="264"/>
      <c r="Q51" s="4"/>
      <c r="R51" s="280" t="s">
        <v>121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2"/>
      <c r="AG51" s="4"/>
      <c r="AH51" s="199" t="str">
        <f t="shared" si="5"/>
        <v/>
      </c>
      <c r="AI51" s="200"/>
      <c r="AJ51" s="201"/>
      <c r="AK51" s="168"/>
      <c r="AL51" s="169"/>
      <c r="AM51" s="181"/>
      <c r="AN51" s="182" t="str">
        <f t="shared" si="6"/>
        <v/>
      </c>
      <c r="AO51" s="172"/>
      <c r="AP51" s="173" t="str">
        <f t="shared" si="3"/>
        <v/>
      </c>
      <c r="AQ51" s="212"/>
      <c r="AR51" s="185"/>
      <c r="AS51" s="186"/>
      <c r="AT51" s="187"/>
      <c r="AU51" s="188"/>
      <c r="AV51" s="189"/>
      <c r="BA51" s="3"/>
    </row>
    <row r="52" spans="2:88" ht="15" customHeight="1" x14ac:dyDescent="0.25">
      <c r="B52" s="283" t="s">
        <v>122</v>
      </c>
      <c r="C52" s="284"/>
      <c r="D52" s="285"/>
      <c r="E52" s="285"/>
      <c r="F52" s="285"/>
      <c r="G52" s="285"/>
      <c r="H52" s="285"/>
      <c r="I52" s="266"/>
      <c r="J52" s="260">
        <v>8</v>
      </c>
      <c r="K52" s="261" t="s">
        <v>123</v>
      </c>
      <c r="L52" s="257"/>
      <c r="M52" s="257"/>
      <c r="N52" s="262"/>
      <c r="O52" s="263"/>
      <c r="P52" s="264"/>
      <c r="Q52" s="4"/>
      <c r="R52" s="280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2"/>
      <c r="AG52" s="4"/>
      <c r="AH52" s="199" t="str">
        <f t="shared" si="5"/>
        <v/>
      </c>
      <c r="AI52" s="200"/>
      <c r="AJ52" s="201"/>
      <c r="AK52" s="286"/>
      <c r="AL52" s="169"/>
      <c r="AM52" s="181"/>
      <c r="AN52" s="182" t="str">
        <f t="shared" si="6"/>
        <v/>
      </c>
      <c r="AO52" s="183"/>
      <c r="AP52" s="173" t="str">
        <f t="shared" si="3"/>
        <v/>
      </c>
      <c r="AQ52" s="212"/>
      <c r="AR52" s="248"/>
      <c r="AS52" s="186"/>
      <c r="AT52" s="187"/>
      <c r="AU52" s="188"/>
      <c r="AV52" s="189"/>
      <c r="BA52" s="3"/>
    </row>
    <row r="53" spans="2:88" ht="15" customHeight="1" x14ac:dyDescent="0.25">
      <c r="B53" s="287" t="s">
        <v>124</v>
      </c>
      <c r="C53" s="266"/>
      <c r="D53" s="266"/>
      <c r="E53" s="266"/>
      <c r="F53" s="266"/>
      <c r="G53" s="266"/>
      <c r="H53" s="266"/>
      <c r="I53" s="266"/>
      <c r="J53" s="288"/>
      <c r="K53" s="289"/>
      <c r="L53" s="289"/>
      <c r="M53" s="289"/>
      <c r="N53" s="290"/>
      <c r="O53" s="291"/>
      <c r="P53" s="292"/>
      <c r="Q53" s="4"/>
      <c r="R53" s="280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2"/>
      <c r="AG53" s="4"/>
      <c r="AH53" s="199" t="str">
        <f t="shared" si="5"/>
        <v/>
      </c>
      <c r="AI53" s="200"/>
      <c r="AJ53" s="201"/>
      <c r="AK53" s="168"/>
      <c r="AL53" s="169"/>
      <c r="AM53" s="181"/>
      <c r="AN53" s="182" t="str">
        <f t="shared" si="6"/>
        <v/>
      </c>
      <c r="AO53" s="172"/>
      <c r="AP53" s="173" t="str">
        <f t="shared" si="3"/>
        <v/>
      </c>
      <c r="AQ53" s="212"/>
      <c r="AR53" s="185"/>
      <c r="AS53" s="186"/>
      <c r="AT53" s="187"/>
      <c r="AU53" s="188"/>
      <c r="AV53" s="189"/>
      <c r="BA53" s="3"/>
    </row>
    <row r="54" spans="2:88" ht="15" customHeight="1" x14ac:dyDescent="0.25">
      <c r="B54" s="293" t="s">
        <v>125</v>
      </c>
      <c r="C54" s="266"/>
      <c r="D54" s="266"/>
      <c r="E54" s="266"/>
      <c r="F54" s="266"/>
      <c r="G54" s="266"/>
      <c r="H54" s="266"/>
      <c r="I54" s="266"/>
      <c r="J54" s="294"/>
      <c r="K54" s="295"/>
      <c r="L54" s="295"/>
      <c r="M54" s="295"/>
      <c r="N54" s="296"/>
      <c r="O54" s="297"/>
      <c r="P54" s="298"/>
      <c r="Q54" s="4"/>
      <c r="R54" s="280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2"/>
      <c r="AG54" s="4"/>
      <c r="AH54" s="199" t="str">
        <f t="shared" si="5"/>
        <v/>
      </c>
      <c r="AI54" s="200"/>
      <c r="AJ54" s="201"/>
      <c r="AK54" s="286"/>
      <c r="AL54" s="169"/>
      <c r="AM54" s="181"/>
      <c r="AN54" s="182" t="str">
        <f t="shared" si="6"/>
        <v/>
      </c>
      <c r="AO54" s="172"/>
      <c r="AP54" s="173" t="str">
        <f t="shared" si="3"/>
        <v/>
      </c>
      <c r="AQ54" s="212"/>
      <c r="AR54" s="185"/>
      <c r="AS54" s="186"/>
      <c r="AT54" s="187"/>
      <c r="AU54" s="188"/>
      <c r="AV54" s="189"/>
      <c r="BA54" s="3"/>
    </row>
    <row r="55" spans="2:88" ht="15" customHeight="1" x14ac:dyDescent="0.25">
      <c r="B55" s="293" t="s">
        <v>126</v>
      </c>
      <c r="C55" s="266"/>
      <c r="D55" s="266"/>
      <c r="E55" s="266"/>
      <c r="F55" s="266"/>
      <c r="G55" s="266"/>
      <c r="H55" s="266"/>
      <c r="I55" s="266"/>
      <c r="J55" s="299" t="s">
        <v>127</v>
      </c>
      <c r="K55" s="291"/>
      <c r="L55" s="285"/>
      <c r="M55" s="285"/>
      <c r="N55" s="300"/>
      <c r="O55" s="257"/>
      <c r="P55" s="301"/>
      <c r="Q55" s="4"/>
      <c r="R55" s="280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2"/>
      <c r="AG55" s="4"/>
      <c r="AH55" s="199" t="str">
        <f t="shared" si="5"/>
        <v/>
      </c>
      <c r="AI55" s="200"/>
      <c r="AJ55" s="201"/>
      <c r="AK55" s="168"/>
      <c r="AL55" s="169"/>
      <c r="AM55" s="181"/>
      <c r="AN55" s="182" t="str">
        <f t="shared" si="6"/>
        <v/>
      </c>
      <c r="AO55" s="172"/>
      <c r="AP55" s="173" t="str">
        <f t="shared" si="3"/>
        <v/>
      </c>
      <c r="AQ55" s="212"/>
      <c r="AR55" s="185"/>
      <c r="AS55" s="186"/>
      <c r="AT55" s="187"/>
      <c r="AU55" s="188"/>
      <c r="AV55" s="189"/>
    </row>
    <row r="56" spans="2:88" ht="15.6" x14ac:dyDescent="0.25">
      <c r="B56" s="302"/>
      <c r="C56" s="266"/>
      <c r="D56" s="266"/>
      <c r="E56" s="266"/>
      <c r="F56" s="266"/>
      <c r="G56" s="266"/>
      <c r="H56" s="266"/>
      <c r="I56" s="266"/>
      <c r="J56" s="303" t="s">
        <v>128</v>
      </c>
      <c r="K56" s="304"/>
      <c r="L56" s="304"/>
      <c r="M56" s="304"/>
      <c r="N56" s="305"/>
      <c r="O56" s="306" t="s">
        <v>129</v>
      </c>
      <c r="P56" s="307"/>
      <c r="Q56" s="4"/>
      <c r="R56" s="280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2"/>
      <c r="AG56" s="4"/>
      <c r="AH56" s="199" t="str">
        <f t="shared" si="5"/>
        <v/>
      </c>
      <c r="AI56" s="200"/>
      <c r="AJ56" s="201"/>
      <c r="AK56" s="168"/>
      <c r="AL56" s="169"/>
      <c r="AM56" s="181"/>
      <c r="AN56" s="182" t="str">
        <f t="shared" si="6"/>
        <v/>
      </c>
      <c r="AO56" s="172"/>
      <c r="AP56" s="173" t="str">
        <f t="shared" si="3"/>
        <v/>
      </c>
      <c r="AQ56" s="212"/>
      <c r="AR56" s="185"/>
      <c r="AS56" s="186"/>
      <c r="AT56" s="187"/>
      <c r="AU56" s="188"/>
      <c r="AV56" s="189"/>
    </row>
    <row r="57" spans="2:88" ht="15" customHeight="1" x14ac:dyDescent="0.25">
      <c r="B57" s="308"/>
      <c r="C57" s="309"/>
      <c r="D57" s="309"/>
      <c r="E57" s="309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310"/>
      <c r="Q57" s="4"/>
      <c r="R57" s="280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2"/>
      <c r="AG57" s="4"/>
      <c r="AH57" s="199" t="str">
        <f t="shared" si="5"/>
        <v/>
      </c>
      <c r="AI57" s="200"/>
      <c r="AJ57" s="201"/>
      <c r="AK57" s="168"/>
      <c r="AL57" s="169"/>
      <c r="AM57" s="181"/>
      <c r="AN57" s="182" t="str">
        <f t="shared" si="6"/>
        <v/>
      </c>
      <c r="AO57" s="172"/>
      <c r="AP57" s="173" t="str">
        <f t="shared" si="3"/>
        <v/>
      </c>
      <c r="AQ57" s="212"/>
      <c r="AR57" s="185"/>
      <c r="AS57" s="186"/>
      <c r="AT57" s="187"/>
      <c r="AU57" s="188"/>
      <c r="AV57" s="189"/>
    </row>
    <row r="58" spans="2:88" ht="15" customHeight="1" x14ac:dyDescent="0.25">
      <c r="B58" s="308"/>
      <c r="C58" s="309"/>
      <c r="D58" s="309"/>
      <c r="E58" s="309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310"/>
      <c r="Q58" s="4"/>
      <c r="R58" s="280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2"/>
      <c r="AG58" s="4"/>
      <c r="AH58" s="213" t="str">
        <f t="shared" si="5"/>
        <v/>
      </c>
      <c r="AI58" s="200"/>
      <c r="AJ58" s="201"/>
      <c r="AK58" s="286"/>
      <c r="AL58" s="169"/>
      <c r="AM58" s="181"/>
      <c r="AN58" s="182" t="str">
        <f t="shared" si="6"/>
        <v/>
      </c>
      <c r="AO58" s="172"/>
      <c r="AP58" s="173" t="str">
        <f t="shared" si="3"/>
        <v/>
      </c>
      <c r="AQ58" s="184"/>
      <c r="AR58" s="248"/>
      <c r="AS58" s="186"/>
      <c r="AT58" s="187"/>
      <c r="AU58" s="205"/>
      <c r="AV58" s="311"/>
      <c r="BA58" s="3"/>
    </row>
    <row r="59" spans="2:88" ht="15" customHeight="1" x14ac:dyDescent="0.25">
      <c r="B59" s="308"/>
      <c r="C59" s="309"/>
      <c r="D59" s="309"/>
      <c r="E59" s="309"/>
      <c r="F59" s="309"/>
      <c r="G59" s="309"/>
      <c r="H59" s="309"/>
      <c r="I59" s="266"/>
      <c r="J59" s="266"/>
      <c r="K59" s="266"/>
      <c r="L59" s="312"/>
      <c r="M59" s="312"/>
      <c r="N59" s="312"/>
      <c r="O59" s="312"/>
      <c r="P59" s="310"/>
      <c r="Q59" s="4"/>
      <c r="R59" s="280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2"/>
      <c r="AG59" s="4"/>
      <c r="AH59" s="213" t="str">
        <f t="shared" si="5"/>
        <v/>
      </c>
      <c r="AI59" s="200"/>
      <c r="AJ59" s="201"/>
      <c r="AK59" s="168"/>
      <c r="AL59" s="169"/>
      <c r="AM59" s="181"/>
      <c r="AN59" s="182" t="str">
        <f t="shared" si="6"/>
        <v/>
      </c>
      <c r="AO59" s="172"/>
      <c r="AP59" s="173" t="str">
        <f t="shared" si="3"/>
        <v/>
      </c>
      <c r="AQ59" s="184"/>
      <c r="AR59" s="248"/>
      <c r="AS59" s="186"/>
      <c r="AT59" s="187"/>
      <c r="AU59" s="205"/>
      <c r="AV59" s="311"/>
    </row>
    <row r="60" spans="2:88" ht="15" customHeight="1" thickBot="1" x14ac:dyDescent="0.3">
      <c r="B60" s="313"/>
      <c r="C60" s="314"/>
      <c r="D60" s="314"/>
      <c r="E60" s="314"/>
      <c r="F60" s="314"/>
      <c r="G60" s="314"/>
      <c r="H60" s="314"/>
      <c r="I60" s="314"/>
      <c r="J60" s="314"/>
      <c r="K60" s="314"/>
      <c r="L60" s="314" t="s">
        <v>130</v>
      </c>
      <c r="M60" s="314"/>
      <c r="N60" s="314"/>
      <c r="O60" s="314"/>
      <c r="P60" s="315"/>
      <c r="Q60" s="4"/>
      <c r="R60" s="316"/>
      <c r="S60" s="317"/>
      <c r="T60" s="317"/>
      <c r="U60" s="317"/>
      <c r="V60" s="317"/>
      <c r="W60" s="317"/>
      <c r="X60" s="317"/>
      <c r="Y60" s="317"/>
      <c r="Z60" s="317"/>
      <c r="AA60" s="317"/>
      <c r="AB60" s="317"/>
      <c r="AC60" s="317"/>
      <c r="AD60" s="317"/>
      <c r="AE60" s="317"/>
      <c r="AF60" s="318"/>
      <c r="AG60" s="4"/>
      <c r="AH60" s="213" t="str">
        <f t="shared" si="5"/>
        <v/>
      </c>
      <c r="AI60" s="200"/>
      <c r="AJ60" s="201"/>
      <c r="AK60" s="168"/>
      <c r="AL60" s="169"/>
      <c r="AM60" s="181"/>
      <c r="AN60" s="182" t="str">
        <f t="shared" si="6"/>
        <v/>
      </c>
      <c r="AO60" s="172"/>
      <c r="AP60" s="173" t="str">
        <f t="shared" si="3"/>
        <v/>
      </c>
      <c r="AQ60" s="184"/>
      <c r="AR60" s="248"/>
      <c r="AS60" s="186"/>
      <c r="AT60" s="187"/>
      <c r="AU60" s="205"/>
      <c r="AV60" s="311"/>
      <c r="BA60" s="3"/>
    </row>
    <row r="61" spans="2:88" ht="15" customHeight="1" x14ac:dyDescent="0.3">
      <c r="P61" s="319" t="s">
        <v>131</v>
      </c>
      <c r="R61" s="320"/>
      <c r="S61" s="320"/>
      <c r="T61" s="320"/>
      <c r="U61" s="320"/>
      <c r="V61" s="320"/>
      <c r="W61" s="320"/>
      <c r="X61" s="320"/>
      <c r="Y61" s="320"/>
      <c r="Z61" s="320"/>
      <c r="AA61" s="320"/>
      <c r="AB61" s="320"/>
      <c r="AC61" s="320"/>
      <c r="AD61" s="320"/>
      <c r="AE61" s="320"/>
      <c r="AF61" s="319" t="s">
        <v>131</v>
      </c>
      <c r="AH61" s="320"/>
      <c r="AI61" s="320"/>
      <c r="AJ61" s="320"/>
      <c r="AK61" s="320"/>
      <c r="AL61" s="320"/>
      <c r="AM61" s="320"/>
      <c r="AN61" s="320"/>
      <c r="AO61" s="320"/>
      <c r="AP61" s="320"/>
      <c r="AQ61" s="320"/>
      <c r="AR61" s="320"/>
      <c r="AS61" s="320"/>
      <c r="AT61" s="320"/>
      <c r="AU61" s="320"/>
      <c r="AV61" s="319" t="s">
        <v>131</v>
      </c>
    </row>
  </sheetData>
  <sheetProtection formatCells="0"/>
  <dataConsolidate/>
  <mergeCells count="24">
    <mergeCell ref="AS11:AS12"/>
    <mergeCell ref="C44:E44"/>
    <mergeCell ref="F44:H44"/>
    <mergeCell ref="K44:N44"/>
    <mergeCell ref="Y11:Y12"/>
    <mergeCell ref="Z11:Z12"/>
    <mergeCell ref="AA11:AB12"/>
    <mergeCell ref="AC11:AC12"/>
    <mergeCell ref="AN11:AN12"/>
    <mergeCell ref="AO11:AO12"/>
    <mergeCell ref="H11:H12"/>
    <mergeCell ref="I11:I12"/>
    <mergeCell ref="J11:J12"/>
    <mergeCell ref="K11:L12"/>
    <mergeCell ref="M11:M12"/>
    <mergeCell ref="X11:X12"/>
    <mergeCell ref="K9:L9"/>
    <mergeCell ref="AA9:AB9"/>
    <mergeCell ref="AQ9:AR9"/>
    <mergeCell ref="K10:L10"/>
    <mergeCell ref="AA10:AB10"/>
    <mergeCell ref="AQ10:AR10"/>
    <mergeCell ref="AP11:AP12"/>
    <mergeCell ref="AQ11:AR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DOOR-OUTR</vt:lpstr>
      <vt:lpstr>'DOOR-OUTR'!A.</vt:lpstr>
      <vt:lpstr>'DOOR-OUTR'!C.</vt:lpstr>
      <vt:lpstr>'DOOR-OUTR'!F.</vt:lpstr>
      <vt:lpstr>'DOOR-OUTR'!GCS</vt:lpstr>
      <vt:lpstr>'DOOR-OUTR'!GTH</vt:lpstr>
      <vt:lpstr>'DOOR-OUTR'!H</vt:lpstr>
      <vt:lpstr>'DOOR-OUTR'!h.1</vt:lpstr>
      <vt:lpstr>'DOOR-OUTR'!h.10</vt:lpstr>
      <vt:lpstr>'DOOR-OUTR'!h.2</vt:lpstr>
      <vt:lpstr>'DOOR-OUTR'!h.3</vt:lpstr>
      <vt:lpstr>'DOOR-OUTR'!h.4</vt:lpstr>
      <vt:lpstr>'DOOR-OUTR'!h.5</vt:lpstr>
      <vt:lpstr>'DOOR-OUTR'!h.6</vt:lpstr>
      <vt:lpstr>'DOOR-OUTR'!h.7</vt:lpstr>
      <vt:lpstr>'DOOR-OUTR'!h.8</vt:lpstr>
      <vt:lpstr>'DOOR-OUTR'!h.9</vt:lpstr>
      <vt:lpstr>'DOOR-OUTR'!HS</vt:lpstr>
      <vt:lpstr>'DOOR-OUTR'!HS.1</vt:lpstr>
      <vt:lpstr>'DOOR-OUTR'!HS.2</vt:lpstr>
      <vt:lpstr>'DOOR-OUTR'!HS.3</vt:lpstr>
      <vt:lpstr>'DOOR-OUTR'!HS.4</vt:lpstr>
      <vt:lpstr>'DOOR-OUTR'!HS.5</vt:lpstr>
      <vt:lpstr>'DOOR-OUTR'!Print_Area</vt:lpstr>
      <vt:lpstr>'DOOR-OUTR'!Q</vt:lpstr>
      <vt:lpstr>'DOOR-OUTR'!R.</vt:lpstr>
      <vt:lpstr>'DOOR-OUTR'!W</vt:lpstr>
      <vt:lpstr>'DOOR-OUTR'!w.1</vt:lpstr>
      <vt:lpstr>'DOOR-OUTR'!w.10</vt:lpstr>
      <vt:lpstr>'DOOR-OUTR'!w.2</vt:lpstr>
      <vt:lpstr>'DOOR-OUTR'!w.3</vt:lpstr>
      <vt:lpstr>'DOOR-OUTR'!w.4</vt:lpstr>
      <vt:lpstr>'DOOR-OUTR'!w.5</vt:lpstr>
      <vt:lpstr>'DOOR-OUTR'!w.6</vt:lpstr>
      <vt:lpstr>'DOOR-OUTR'!w.7</vt:lpstr>
      <vt:lpstr>'DOOR-OUTR'!w.8</vt:lpstr>
      <vt:lpstr>'DOOR-OUTR'!w.9</vt:lpstr>
      <vt:lpstr>'DOOR-OUTR'!WS</vt:lpstr>
      <vt:lpstr>'DOOR-OUTR'!WS.1</vt:lpstr>
      <vt:lpstr>'DOOR-OUTR'!WS.2</vt:lpstr>
      <vt:lpstr>'DOOR-OUTR'!WS.3</vt:lpstr>
      <vt:lpstr>'DOOR-OUTR'!WS.4</vt:lpstr>
      <vt:lpstr>'DOOR-OUTR'!WS.5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2024-07-30T06:51:46Z</dcterms:created>
  <dcterms:modified xsi:type="dcterms:W3CDTF">2024-08-20T07:54:33Z</dcterms:modified>
</cp:coreProperties>
</file>