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48BFA0C2-204B-4B9C-84CC-02D696E9D3F2}" xr6:coauthVersionLast="47" xr6:coauthVersionMax="47" xr10:uidLastSave="{00000000-0000-0000-0000-000000000000}"/>
  <bookViews>
    <workbookView xWindow="-108" yWindow="-108" windowWidth="23256" windowHeight="12456" xr2:uid="{295A973A-C67C-4943-ACC9-CD41885B9450}"/>
  </bookViews>
  <sheets>
    <sheet name="FIX_DOOR-OUT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'FIX_DOOR-OUTR'!$P$18</definedName>
    <definedName name="BD">"BD"</definedName>
    <definedName name="C." localSheetId="0">'FIX_DOOR-OUTR'!$P$17</definedName>
    <definedName name="F." localSheetId="0">'FIX_DOOR-OUTR'!$P$16</definedName>
    <definedName name="GCS" localSheetId="0">'FIX_DOOR-OUTR'!$O$12</definedName>
    <definedName name="GTH" localSheetId="0">'FIX_DOOR-OUTR'!$O$11</definedName>
    <definedName name="H" localSheetId="0">'FIX_DOOR-OUTR'!$E$12</definedName>
    <definedName name="h.1" localSheetId="0">'FIX_DOOR-OUTR'!$C$14</definedName>
    <definedName name="h.10" localSheetId="0">'FIX_DOOR-OUTR'!$E$18</definedName>
    <definedName name="h.2" localSheetId="0">'FIX_DOOR-OUTR'!$C$15</definedName>
    <definedName name="h.3" localSheetId="0">'FIX_DOOR-OUTR'!$C$16</definedName>
    <definedName name="h.4" localSheetId="0">'FIX_DOOR-OUTR'!$C$17</definedName>
    <definedName name="h.5" localSheetId="0">'FIX_DOOR-OUTR'!$C$18</definedName>
    <definedName name="h.6" localSheetId="0">'FIX_DOOR-OUTR'!$E$14</definedName>
    <definedName name="h.7" localSheetId="0">'FIX_DOOR-OUTR'!$E$15</definedName>
    <definedName name="h.8" localSheetId="0">'FIX_DOOR-OUTR'!$E$16</definedName>
    <definedName name="h.9" localSheetId="0">'FIX_DOOR-OUTR'!$E$17</definedName>
    <definedName name="HS" localSheetId="0">'FIX_DOOR-OUTR'!$H$12</definedName>
    <definedName name="HS.1" localSheetId="0">'FIX_DOOR-OUTR'!$L$14</definedName>
    <definedName name="HS.2" localSheetId="0">'FIX_DOOR-OUTR'!$L$15</definedName>
    <definedName name="HS.3" localSheetId="0">'FIX_DOOR-OUTR'!$L$16</definedName>
    <definedName name="HS.4" localSheetId="0">'FIX_DOOR-OUTR'!$L$17</definedName>
    <definedName name="HS.5" localSheetId="0">'FIX_DOOR-OUTR'!$L$18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'FIX_DOOR-OUTR'!$1:$61</definedName>
    <definedName name="Q" localSheetId="0">'FIX_DOOR-OUTR'!$I$11</definedName>
    <definedName name="R." localSheetId="0">'FIX_DOOR-OUTR'!$C$62</definedName>
    <definedName name="st" hidden="1">[6]Gra_Ord_In_2000!$BA$12:$BA$1655</definedName>
    <definedName name="W" localSheetId="0">'FIX_DOOR-OUTR'!$E$11</definedName>
    <definedName name="w.1" localSheetId="0">'FIX_DOOR-OUTR'!$H$14</definedName>
    <definedName name="w.10" localSheetId="0">'FIX_DOOR-OUTR'!$J$18</definedName>
    <definedName name="w.2" localSheetId="0">'FIX_DOOR-OUTR'!$H$15</definedName>
    <definedName name="w.3" localSheetId="0">'FIX_DOOR-OUTR'!$H$16</definedName>
    <definedName name="w.4" localSheetId="0">'FIX_DOOR-OUTR'!$H$17</definedName>
    <definedName name="w.5" localSheetId="0">'FIX_DOOR-OUTR'!$H$18</definedName>
    <definedName name="w.6" localSheetId="0">'FIX_DOOR-OUTR'!$J$14</definedName>
    <definedName name="w.7" localSheetId="0">'FIX_DOOR-OUTR'!$J$15</definedName>
    <definedName name="w.8" localSheetId="0">'FIX_DOOR-OUTR'!$J$16</definedName>
    <definedName name="w.9" localSheetId="0">'FIX_DOOR-OUTR'!$J$17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'FIX_DOOR-OUTR'!$L$12</definedName>
    <definedName name="WS.1" localSheetId="0">'FIX_DOOR-OUTR'!$N$14</definedName>
    <definedName name="WS.2" localSheetId="0">'FIX_DOOR-OUTR'!$N$15</definedName>
    <definedName name="WS.3" localSheetId="0">'FIX_DOOR-OUTR'!$N$16</definedName>
    <definedName name="WS.4" localSheetId="0">'FIX_DOOR-OUTR'!$N$17</definedName>
    <definedName name="WS.5" localSheetId="0">'FIX_DOOR-OUTR'!$N$18</definedName>
    <definedName name="Z_8BD11290_77B3_4D27_9040_BB9D2A7264B2_.wvu.PrintArea" localSheetId="0" hidden="1">'FIX_DOOR-OUTR'!$1:$61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8" i="1" l="1"/>
  <c r="AO34" i="1"/>
  <c r="AO33" i="1"/>
  <c r="AK27" i="1"/>
  <c r="AO27" i="1"/>
  <c r="AP60" i="1" l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F47" i="1"/>
  <c r="AE47" i="1"/>
  <c r="Z47" i="1"/>
  <c r="V47" i="1"/>
  <c r="AF46" i="1"/>
  <c r="AE46" i="1"/>
  <c r="Z46" i="1"/>
  <c r="V46" i="1"/>
  <c r="AF45" i="1"/>
  <c r="AE45" i="1"/>
  <c r="Z45" i="1"/>
  <c r="V45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P38" i="1"/>
  <c r="AN38" i="1"/>
  <c r="AH38" i="1"/>
  <c r="AF38" i="1"/>
  <c r="AE38" i="1"/>
  <c r="Z38" i="1"/>
  <c r="V38" i="1"/>
  <c r="AP37" i="1"/>
  <c r="AN37" i="1"/>
  <c r="AH37" i="1"/>
  <c r="AF37" i="1"/>
  <c r="AE37" i="1"/>
  <c r="Z37" i="1"/>
  <c r="V37" i="1"/>
  <c r="AF36" i="1"/>
  <c r="AE36" i="1"/>
  <c r="Z36" i="1"/>
  <c r="V36" i="1"/>
  <c r="AP35" i="1"/>
  <c r="AF35" i="1"/>
  <c r="AE35" i="1"/>
  <c r="Z35" i="1"/>
  <c r="V35" i="1"/>
  <c r="AP34" i="1"/>
  <c r="AF34" i="1"/>
  <c r="AE34" i="1"/>
  <c r="Z34" i="1"/>
  <c r="V34" i="1"/>
  <c r="AP33" i="1"/>
  <c r="AF33" i="1"/>
  <c r="AE33" i="1"/>
  <c r="Z33" i="1"/>
  <c r="V33" i="1"/>
  <c r="AP32" i="1"/>
  <c r="AF32" i="1"/>
  <c r="AE32" i="1"/>
  <c r="Z32" i="1"/>
  <c r="V32" i="1"/>
  <c r="AP31" i="1"/>
  <c r="AF31" i="1"/>
  <c r="AE31" i="1"/>
  <c r="Z31" i="1"/>
  <c r="V31" i="1"/>
  <c r="AP30" i="1"/>
  <c r="AF30" i="1"/>
  <c r="AE30" i="1"/>
  <c r="Z30" i="1"/>
  <c r="V30" i="1"/>
  <c r="AP29" i="1"/>
  <c r="AF29" i="1"/>
  <c r="AE29" i="1"/>
  <c r="Z29" i="1"/>
  <c r="V29" i="1"/>
  <c r="AP28" i="1"/>
  <c r="AE28" i="1"/>
  <c r="AF28" i="1" s="1"/>
  <c r="Z28" i="1"/>
  <c r="X28" i="1"/>
  <c r="V28" i="1"/>
  <c r="AE27" i="1"/>
  <c r="AF27" i="1" s="1"/>
  <c r="Z27" i="1"/>
  <c r="X27" i="1"/>
  <c r="V27" i="1"/>
  <c r="AP26" i="1"/>
  <c r="AE26" i="1"/>
  <c r="AF26" i="1" s="1"/>
  <c r="Z26" i="1"/>
  <c r="X26" i="1"/>
  <c r="V26" i="1"/>
  <c r="AP25" i="1"/>
  <c r="AE25" i="1"/>
  <c r="AF25" i="1" s="1"/>
  <c r="Z25" i="1"/>
  <c r="X25" i="1"/>
  <c r="V25" i="1"/>
  <c r="AP24" i="1"/>
  <c r="AE24" i="1"/>
  <c r="AF24" i="1" s="1"/>
  <c r="Z24" i="1"/>
  <c r="X24" i="1"/>
  <c r="V24" i="1"/>
  <c r="AP23" i="1"/>
  <c r="AE23" i="1"/>
  <c r="AF23" i="1" s="1"/>
  <c r="Z23" i="1"/>
  <c r="X23" i="1"/>
  <c r="V23" i="1"/>
  <c r="AP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P14" i="1"/>
  <c r="AN14" i="1"/>
  <c r="AK14" i="1"/>
  <c r="AD14" i="1"/>
  <c r="Z14" i="1"/>
  <c r="X14" i="1"/>
  <c r="U14" i="1"/>
  <c r="N14" i="1"/>
  <c r="C14" i="1"/>
  <c r="AP36" i="1" s="1"/>
  <c r="AU12" i="1"/>
  <c r="AK12" i="1"/>
  <c r="AE12" i="1"/>
  <c r="U12" i="1"/>
  <c r="N12" i="1"/>
  <c r="AT12" i="1" s="1"/>
  <c r="AU11" i="1"/>
  <c r="AQ11" i="1"/>
  <c r="AO11" i="1"/>
  <c r="AK11" i="1"/>
  <c r="AE11" i="1"/>
  <c r="AA11" i="1"/>
  <c r="Y11" i="1"/>
  <c r="U11" i="1"/>
  <c r="N11" i="1"/>
  <c r="AT11" i="1" s="1"/>
  <c r="AU10" i="1"/>
  <c r="AK10" i="1"/>
  <c r="AE10" i="1"/>
  <c r="AA10" i="1"/>
  <c r="M10" i="1"/>
  <c r="K10" i="1"/>
  <c r="AQ10" i="1" s="1"/>
  <c r="AU9" i="1"/>
  <c r="AK9" i="1"/>
  <c r="AE9" i="1"/>
  <c r="U9" i="1"/>
  <c r="K9" i="1"/>
  <c r="AQ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AK3" i="1"/>
  <c r="U3" i="1"/>
  <c r="E3" i="1"/>
  <c r="AF2" i="1"/>
  <c r="AV2" i="1" s="1"/>
  <c r="AE4" i="1" l="1"/>
  <c r="AF48" i="1"/>
  <c r="AD12" i="1"/>
  <c r="S14" i="1"/>
  <c r="AP27" i="1"/>
  <c r="AI14" i="1"/>
  <c r="AA9" i="1"/>
  <c r="AD11" i="1"/>
  <c r="L14" i="1"/>
  <c r="AB14" i="1" l="1"/>
  <c r="AR14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61DC898-A262-4B36-809E-4B84A5A9B89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B8BB0231-5A7C-4E17-899E-9D0CDD3F779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C8D7CF0-12BB-4D53-B9B9-29B1DA2BE32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<sst xmlns="http://schemas.openxmlformats.org/spreadsheetml/2006/main" count="327" uniqueCount="163">
  <si>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</si>
  <si>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</si>
  <si>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</si>
  <si>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</si>
  <si>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</si>
  <si>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</si>
  <si>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</si>
  <si>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</si>
  <si>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</si>
  <si>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</si>
  <si>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</si>
  <si>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</si>
  <si>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</si>
  <si>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</si>
  <si>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</si>
  <si>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DOOR-OUTR O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</si>
  <si>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</si>
  <si>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</si>
  <si>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</si>
  <si>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</si>
  <si>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</si>
  <si>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</si>
  <si>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U9D-81021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</si>
  <si>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</si>
  <si>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</si>
  <si>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</si>
  <si>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</si>
  <si>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</si>
  <si>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</si>
  <si>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</si>
  <si>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</si>
  <si>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</si>
  <si>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</si>
  <si>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</si>
  <si>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</si>
  <si>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</si>
  <si>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</si>
  <si>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</si>
  <si>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</si>
  <si>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</si>
  <si>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</si>
  <si>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</si>
  <si>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</si>
  <si>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</si>
  <si>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</si>
  <si>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</si>
  <si>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</si>
  <si>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</si>
  <si>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</si>
  <si>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</si>
  <si>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</si>
  <si>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</si>
  <si>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</si>
  <si>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</si>
  <si>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</si>
  <si>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</si>
  <si>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</si>
  <si>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</si>
  <si>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</si>
  <si>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</si>
  <si>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</si>
  <si>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</si>
  <si>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</si>
  <si>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</si>
  <si>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</si>
  <si>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</si>
  <si>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</si>
  <si>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</si>
  <si>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</si>
  <si>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</si>
  <si>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</si>
  <si>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</si>
  <si>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</si>
  <si>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</si>
  <si>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</si>
  <si>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</si>
  <si>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</si>
  <si>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</si>
  <si>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HEAD</t>
  </si>
  <si>
    <t>9K-87130</t>
  </si>
  <si>
    <t>9K-11369</t>
  </si>
  <si>
    <t>TRANSOM</t>
  </si>
  <si>
    <t>9K-87131</t>
  </si>
  <si>
    <t>9K-13470</t>
  </si>
  <si>
    <t>JAMB(L)</t>
  </si>
  <si>
    <t>9K-87149</t>
  </si>
  <si>
    <t>9K-10707</t>
  </si>
  <si>
    <t>JAMB(R)</t>
  </si>
  <si>
    <t>9K-20849</t>
  </si>
  <si>
    <t>GLASS BEAD</t>
  </si>
  <si>
    <t>9K-87119</t>
  </si>
  <si>
    <t>9K-20850</t>
  </si>
  <si>
    <t>2K-22464</t>
  </si>
  <si>
    <t>M</t>
  </si>
  <si>
    <t>2K-22277</t>
  </si>
  <si>
    <t>9K-20856</t>
  </si>
  <si>
    <t>EF-4010D7</t>
  </si>
  <si>
    <t>FOR HINGE</t>
  </si>
  <si>
    <t>MS-4010</t>
  </si>
  <si>
    <t>EF-4006D6</t>
  </si>
  <si>
    <t>FOR GLASS BEAD</t>
  </si>
  <si>
    <t>BM-4025G</t>
  </si>
  <si>
    <t>S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</si>
  <si>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</si>
  <si>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</si>
  <si>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</si>
  <si>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</si>
  <si>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</si>
  <si>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</si>
  <si>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</si>
  <si>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</si>
  <si>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</si>
  <si>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</si>
  <si>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</si>
  <si>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</si>
  <si>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</si>
  <si>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</si>
  <si>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</si>
  <si>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</si>
  <si>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</si>
  <si>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</si>
  <si>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</si>
  <si>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</si>
  <si>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</si>
  <si>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</si>
  <si>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</si>
  <si>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</si>
  <si>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</si>
  <si>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</si>
  <si>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</si>
  <si>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</si>
  <si>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</si>
  <si>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</si>
  <si>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</si>
  <si>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</si>
  <si>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</si>
  <si>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</si>
  <si>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</si>
  <si>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</si>
  <si>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</si>
  <si>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</si>
  <si>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</si>
  <si>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</si>
  <si>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</si>
  <si>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</si>
  <si>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</si>
  <si>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</si>
  <si>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</si>
  <si>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</si>
  <si>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</si>
  <si>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</si>
  <si>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</si>
  <si>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</si>
  <si>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</si>
  <si>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</si>
  <si>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</si>
  <si>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</si>
  <si>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</si>
  <si>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</si>
  <si>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</si>
  <si>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</si>
  <si>
    <t>length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</si>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</sst>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5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4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4" fillId="0" borderId="59" xfId="4" applyFont="1" applyBorder="1" applyAlignment="1">
      <alignment horizontal="left" vertical="center"/>
    </xf>
    <xf numFmtId="0" fontId="15" fillId="0" borderId="61" xfId="4" applyFont="1" applyBorder="1" applyAlignment="1">
      <alignment vertical="center"/>
    </xf>
    <xf numFmtId="0" fontId="15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49" fontId="12" fillId="0" borderId="64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5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7" fillId="0" borderId="14" xfId="4" applyFont="1" applyBorder="1" applyAlignment="1">
      <alignment horizontal="centerContinuous" vertical="center"/>
    </xf>
    <xf numFmtId="0" fontId="17" fillId="0" borderId="15" xfId="4" applyFont="1" applyBorder="1" applyAlignment="1">
      <alignment horizontal="centerContinuous" vertical="center"/>
    </xf>
    <xf numFmtId="0" fontId="17" fillId="0" borderId="16" xfId="4" applyFont="1" applyBorder="1" applyAlignment="1">
      <alignment horizontal="centerContinuous" vertical="center"/>
    </xf>
    <xf numFmtId="0" fontId="17" fillId="0" borderId="14" xfId="4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8" fillId="0" borderId="8" xfId="1" applyFont="1" applyBorder="1" applyAlignment="1">
      <alignment horizontal="right"/>
    </xf>
    <xf numFmtId="0" fontId="13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" fillId="3" borderId="46" xfId="1" applyFill="1" applyBorder="1" applyAlignment="1">
      <alignment horizontal="left" vertical="center"/>
    </xf>
  </cellXfs>
  <cellStyles count="6">
    <cellStyle name="Currency_FORM New Break Down 2" xfId="3" xr:uid="{FD0F56EA-1023-45CC-8CAA-1F0B3C702009}"/>
    <cellStyle name="Normal" xfId="0" builtinId="0"/>
    <cellStyle name="Normal 10" xfId="2" xr:uid="{D5BD62C1-FA9F-40D5-B37D-8589F6C7B6CB}"/>
    <cellStyle name="Normal 2" xfId="1" xr:uid="{F064E3D5-B33F-4605-8B66-D7A91799ECF0}"/>
    <cellStyle name="Normal 5" xfId="4" xr:uid="{F9B78585-748B-4D62-9028-2AF22AA84300}"/>
    <cellStyle name="Normal_COBA 2" xfId="5" xr:uid="{CEA343A7-0C29-4AF6-AD08-5AF693A2A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6F152B-DD5E-4978-9E34-D1B37FF5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54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449035</xdr:colOff>
      <xdr:row>1</xdr:row>
      <xdr:rowOff>180975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0423654A-0D7C-40AF-AA0C-7C5230C0F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23885" y="104775"/>
          <a:ext cx="159013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8FDC6E4F-2781-4515-9509-E418F1913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552420" y="114300"/>
          <a:ext cx="167449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9C5AE870-FE8D-49FE-9DC0-EE896AD9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235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EB845729-2938-4453-B874-8A78C806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4369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379799</xdr:colOff>
      <xdr:row>39</xdr:row>
      <xdr:rowOff>971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01A6D4EF-05B4-4C7C-A285-5CD489CCB5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97" t="-532" r="23620" b="532"/>
        <a:stretch/>
      </xdr:blipFill>
      <xdr:spPr bwMode="auto">
        <a:xfrm>
          <a:off x="2788920" y="4107180"/>
          <a:ext cx="2932499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F068-2759-4C47-B5C7-705D5A08C5C4}">
  <sheetPr>
    <tabColor indexed="14"/>
    <pageSetUpPr fitToPage="1"/>
  </sheetPr>
  <dimension ref="B1:CJ61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4" customWidth="1"/>
    <col min="3" max="3" width="8.44140625" style="274" customWidth="1"/>
    <col min="4" max="4" width="5.6640625" style="274" customWidth="1"/>
    <col min="5" max="5" width="10.6640625" style="274" customWidth="1"/>
    <col min="6" max="6" width="1.44140625" style="274" customWidth="1"/>
    <col min="7" max="7" width="4.44140625" style="274" customWidth="1"/>
    <col min="8" max="8" width="9.33203125" style="274" customWidth="1"/>
    <col min="9" max="9" width="5.6640625" style="274" customWidth="1"/>
    <col min="10" max="10" width="7.44140625" style="274" customWidth="1"/>
    <col min="11" max="11" width="6.33203125" style="274" customWidth="1"/>
    <col min="12" max="12" width="8.44140625" style="274" customWidth="1"/>
    <col min="13" max="13" width="7.88671875" style="274" customWidth="1"/>
    <col min="14" max="14" width="7.44140625" style="274" customWidth="1"/>
    <col min="15" max="15" width="8.6640625" style="274" customWidth="1"/>
    <col min="16" max="16" width="9.6640625" style="274" customWidth="1"/>
    <col min="17" max="17" width="4.33203125" style="274" customWidth="1"/>
    <col min="18" max="18" width="5.6640625" style="274" customWidth="1"/>
    <col min="19" max="19" width="7.44140625" style="274" customWidth="1"/>
    <col min="20" max="20" width="7.5546875" style="274" customWidth="1"/>
    <col min="21" max="21" width="10.6640625" style="274" customWidth="1"/>
    <col min="22" max="22" width="1.44140625" style="274" customWidth="1"/>
    <col min="23" max="23" width="4.44140625" style="274" customWidth="1"/>
    <col min="24" max="24" width="9.33203125" style="274" customWidth="1"/>
    <col min="25" max="25" width="5.6640625" style="274" customWidth="1"/>
    <col min="26" max="26" width="7.44140625" style="274" customWidth="1"/>
    <col min="27" max="27" width="6.33203125" style="274" customWidth="1"/>
    <col min="28" max="28" width="7.44140625" style="274" customWidth="1"/>
    <col min="29" max="29" width="7.33203125" style="274" customWidth="1"/>
    <col min="30" max="30" width="7.44140625" style="274" customWidth="1"/>
    <col min="31" max="31" width="8.6640625" style="274" customWidth="1"/>
    <col min="32" max="32" width="9.6640625" style="274" customWidth="1"/>
    <col min="33" max="33" width="4.33203125" style="274" customWidth="1"/>
    <col min="34" max="34" width="5.6640625" style="274" customWidth="1"/>
    <col min="35" max="35" width="7.44140625" style="274" customWidth="1"/>
    <col min="36" max="36" width="7.5546875" style="274" customWidth="1"/>
    <col min="37" max="37" width="10.6640625" style="274" customWidth="1"/>
    <col min="38" max="38" width="1.44140625" style="274" customWidth="1"/>
    <col min="39" max="39" width="4.44140625" style="274" customWidth="1"/>
    <col min="40" max="40" width="9.33203125" style="274" customWidth="1"/>
    <col min="41" max="41" width="5.6640625" style="274" customWidth="1"/>
    <col min="42" max="42" width="7.44140625" style="274" customWidth="1"/>
    <col min="43" max="43" width="6.33203125" style="274" customWidth="1"/>
    <col min="44" max="44" width="7.44140625" style="274" customWidth="1"/>
    <col min="45" max="45" width="7.33203125" style="274" customWidth="1"/>
    <col min="46" max="46" width="7.44140625" style="274" customWidth="1"/>
    <col min="47" max="47" width="8.6640625" style="274" customWidth="1"/>
    <col min="48" max="48" width="9.6640625" style="274" customWidth="1"/>
    <col min="49" max="49" width="4.33203125" style="4" customWidth="1"/>
    <col min="50" max="54" width="9.109375" style="4"/>
    <col min="55" max="55" width="9.33203125" style="4" customWidth="1"/>
    <col min="56" max="70" width="9.109375" style="4"/>
    <col min="71" max="71" width="8.5546875" style="4" customWidth="1"/>
    <col min="72" max="16384" width="9.109375" style="4"/>
  </cols>
  <sheetData>
    <row r="1" spans="2:48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2:48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</row>
    <row r="3" spans="2:48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45526.387048611112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45526.387048611112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45526.387048611112</v>
      </c>
      <c r="AV4" s="32"/>
    </row>
    <row r="5" spans="2:48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</row>
    <row r="6" spans="2:48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</row>
    <row r="7" spans="2:48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DOOR-OUTR O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DOOR-OUTR O</v>
      </c>
      <c r="AL7" s="47"/>
      <c r="AM7" s="47"/>
      <c r="AN7" s="26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</row>
    <row r="8" spans="2:48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</row>
    <row r="9" spans="2:48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4">
        <f>W</f>
        <v>1000</v>
      </c>
      <c r="L9" s="325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24">
        <f>$K$9</f>
        <v>1000</v>
      </c>
      <c r="AB9" s="325"/>
      <c r="AC9" s="66"/>
      <c r="AD9" s="62"/>
      <c r="AE9" s="60" t="str">
        <f>IF($O$9&gt;0,$O$9,"")</f>
        <v>U9D-81021</v>
      </c>
      <c r="AF9" s="61"/>
      <c r="AG9" s="3"/>
      <c r="AH9" s="54" t="s">
        <v>20</v>
      </c>
      <c r="AI9" s="37"/>
      <c r="AJ9" s="38"/>
      <c r="AK9" s="55" t="str">
        <f>IF(E9&gt;0,E9,"")</f>
        <v>52PR/F</v>
      </c>
      <c r="AL9" s="37"/>
      <c r="AM9" s="56"/>
      <c r="AN9" s="63"/>
      <c r="AO9" s="63"/>
      <c r="AP9" s="64" t="s">
        <v>21</v>
      </c>
      <c r="AQ9" s="324">
        <f>$K$9</f>
        <v>1000</v>
      </c>
      <c r="AR9" s="325"/>
      <c r="AS9" s="66"/>
      <c r="AT9" s="62"/>
      <c r="AU9" s="60" t="str">
        <f>IF($O$9&gt;0,$O$9,"")</f>
        <v>U9D-81021</v>
      </c>
      <c r="AV9" s="61"/>
    </row>
    <row r="10" spans="2:48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4">
        <f>H</f>
        <v>3000</v>
      </c>
      <c r="L10" s="326"/>
      <c r="M10" s="68">
        <f>IF(K11="",1,VLOOKUP(K11,'[7]PART MASTER'!H:AC,20,FALSE))</f>
        <v>2</v>
      </c>
      <c r="N10" s="62"/>
      <c r="O10" s="60"/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4">
        <f>$K$10</f>
        <v>3000</v>
      </c>
      <c r="AB10" s="325"/>
      <c r="AC10" s="66"/>
      <c r="AD10" s="62"/>
      <c r="AE10" s="60" t="str">
        <f>IF($O$10&gt;0,$O$10,"")</f>
        <v/>
      </c>
      <c r="AF10" s="61"/>
      <c r="AG10" s="3"/>
      <c r="AH10" s="54" t="s">
        <v>23</v>
      </c>
      <c r="AI10" s="37"/>
      <c r="AJ10" s="38"/>
      <c r="AK10" s="55" t="str">
        <f>IF($U$10&gt;0,$U$10,"")</f>
        <v>52PR/F</v>
      </c>
      <c r="AL10" s="37"/>
      <c r="AM10" s="56"/>
      <c r="AN10" s="63"/>
      <c r="AO10" s="63"/>
      <c r="AP10" s="67" t="s">
        <v>24</v>
      </c>
      <c r="AQ10" s="324">
        <f>$K$10</f>
        <v>3000</v>
      </c>
      <c r="AR10" s="325"/>
      <c r="AS10" s="66"/>
      <c r="AT10" s="62"/>
      <c r="AU10" s="60" t="str">
        <f>IF($O$10&gt;0,$O$10,"")</f>
        <v/>
      </c>
      <c r="AV10" s="61"/>
    </row>
    <row r="11" spans="2:48" ht="15" customHeight="1" x14ac:dyDescent="0.25">
      <c r="B11" s="69" t="s">
        <v>25</v>
      </c>
      <c r="C11" s="70"/>
      <c r="D11" s="71"/>
      <c r="E11" s="72">
        <v>1000</v>
      </c>
      <c r="F11" s="25"/>
      <c r="G11" s="73"/>
      <c r="H11" s="322" t="s">
        <v>26</v>
      </c>
      <c r="I11" s="322">
        <v>1</v>
      </c>
      <c r="J11" s="322" t="s">
        <v>27</v>
      </c>
      <c r="K11" s="327" t="s">
        <v>28</v>
      </c>
      <c r="L11" s="328"/>
      <c r="M11" s="320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1000</v>
      </c>
      <c r="V11" s="25"/>
      <c r="W11" s="73"/>
      <c r="X11" s="322" t="s">
        <v>26</v>
      </c>
      <c r="Y11" s="322">
        <f>IF($I$11&gt;0,$I$11,"")</f>
        <v>1</v>
      </c>
      <c r="Z11" s="322" t="s">
        <v>27</v>
      </c>
      <c r="AA11" s="327" t="str">
        <f>IF($K$11&gt;0,$K$11,"")</f>
        <v>TT01</v>
      </c>
      <c r="AB11" s="328"/>
      <c r="AC11" s="320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1000</v>
      </c>
      <c r="AL11" s="25"/>
      <c r="AM11" s="73"/>
      <c r="AN11" s="322" t="s">
        <v>26</v>
      </c>
      <c r="AO11" s="322">
        <f>IF($I$11&gt;0,$I$11,"")</f>
        <v>1</v>
      </c>
      <c r="AP11" s="322" t="s">
        <v>27</v>
      </c>
      <c r="AQ11" s="327" t="str">
        <f>IF($K$11&gt;0,$K$11,"")</f>
        <v>TT01</v>
      </c>
      <c r="AR11" s="328"/>
      <c r="AS11" s="320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</row>
    <row r="12" spans="2:48" ht="15" customHeight="1" thickBot="1" x14ac:dyDescent="0.3">
      <c r="B12" s="77" t="s">
        <v>31</v>
      </c>
      <c r="C12" s="78"/>
      <c r="D12" s="79"/>
      <c r="E12" s="80">
        <v>3000</v>
      </c>
      <c r="F12" s="81"/>
      <c r="G12" s="82"/>
      <c r="H12" s="323"/>
      <c r="I12" s="323"/>
      <c r="J12" s="323"/>
      <c r="K12" s="329"/>
      <c r="L12" s="330"/>
      <c r="M12" s="321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3000</v>
      </c>
      <c r="V12" s="81"/>
      <c r="W12" s="82"/>
      <c r="X12" s="323"/>
      <c r="Y12" s="323"/>
      <c r="Z12" s="323"/>
      <c r="AA12" s="329"/>
      <c r="AB12" s="330"/>
      <c r="AC12" s="321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3000</v>
      </c>
      <c r="AL12" s="81"/>
      <c r="AM12" s="82"/>
      <c r="AN12" s="323"/>
      <c r="AO12" s="323"/>
      <c r="AP12" s="323"/>
      <c r="AQ12" s="329"/>
      <c r="AR12" s="330"/>
      <c r="AS12" s="321"/>
      <c r="AT12" s="83" t="str">
        <f>IF($N$12&gt;0,$N$12,"")</f>
        <v/>
      </c>
      <c r="AU12" s="86" t="str">
        <f>IF($O$12&gt;0,$O$12,"")</f>
        <v/>
      </c>
      <c r="AV12" s="85" t="s">
        <v>30</v>
      </c>
    </row>
    <row r="13" spans="2:48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</row>
    <row r="14" spans="2:48" s="3" customFormat="1" ht="15" customHeight="1" x14ac:dyDescent="0.25">
      <c r="B14" s="91" t="s">
        <v>32</v>
      </c>
      <c r="C14" s="92">
        <f>H-40-h.2</f>
        <v>2460</v>
      </c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h.1-17</f>
        <v>2443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>
        <f>IF($C$14&gt;0,$C$14,"")</f>
        <v>2460</v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2443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>
        <f>IF($C$14&gt;0,$C$14,"")</f>
        <v>2460</v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2443</v>
      </c>
      <c r="AS14" s="96" t="s">
        <v>37</v>
      </c>
      <c r="AT14" s="103">
        <f>IF($N$14&gt;0,$N$14,"")</f>
        <v>930</v>
      </c>
      <c r="AU14" s="99"/>
      <c r="AV14" s="100"/>
    </row>
    <row r="15" spans="2:48" s="3" customFormat="1" ht="15" customHeight="1" x14ac:dyDescent="0.25">
      <c r="B15" s="104" t="s">
        <v>38</v>
      </c>
      <c r="C15" s="105">
        <v>500</v>
      </c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>
        <f>IF($C$15&gt;0,$C$15,"")</f>
        <v>500</v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>
        <f>IF($C$15&gt;0,$C$15,"")</f>
        <v>500</v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</row>
    <row r="16" spans="2:48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</row>
    <row r="17" spans="2:88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/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 t="str">
        <f>IF($P$17&gt;0,$P$17,"")</f>
        <v/>
      </c>
    </row>
    <row r="18" spans="2:88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</row>
    <row r="19" spans="2:88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27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/>
      <c r="AK20" s="334" t="s">
        <v>73</v>
      </c>
      <c r="AL20" s="153"/>
      <c r="AM20" s="156" t="s">
        <v>161</v>
      </c>
      <c r="AN20" s="149" t="s">
        <v>162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7"/>
      <c r="AV20" s="155" t="s">
        <v>74</v>
      </c>
      <c r="AX20" s="3"/>
      <c r="AY20" s="3"/>
      <c r="AZ20" s="3"/>
      <c r="BA20" s="3"/>
      <c r="BB20" s="3"/>
      <c r="BC20" s="3" t="s">
        <v>68</v>
      </c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 t="s">
        <v>68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80" t="s">
        <v>76</v>
      </c>
      <c r="AI21" s="166"/>
      <c r="AJ21" s="167"/>
      <c r="AK21" s="168"/>
      <c r="AL21" s="169"/>
      <c r="AM21" s="181"/>
      <c r="AN21" s="182"/>
      <c r="AO21" s="183"/>
      <c r="AP21" s="173"/>
      <c r="AQ21" s="184"/>
      <c r="AR21" s="185"/>
      <c r="AS21" s="186"/>
      <c r="AT21" s="187"/>
      <c r="AU21" s="188"/>
      <c r="AV21" s="189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78</v>
      </c>
      <c r="S22" s="200"/>
      <c r="T22" s="201"/>
      <c r="U22" s="168" t="s">
        <v>79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142</v>
      </c>
      <c r="AI22" s="200"/>
      <c r="AJ22" s="201"/>
      <c r="AK22" s="204" t="s">
        <v>83</v>
      </c>
      <c r="AL22" s="169"/>
      <c r="AM22" s="181"/>
      <c r="AN22" s="182" t="s">
        <v>153</v>
      </c>
      <c r="AO22" s="172">
        <v>3</v>
      </c>
      <c r="AP22" s="173">
        <f t="shared" ref="AP22:AP60" si="3">IF(AO22="","",Q*AO22)</f>
        <v>3</v>
      </c>
      <c r="AQ22" s="184"/>
      <c r="AR22" s="185"/>
      <c r="AS22" s="186"/>
      <c r="AT22" s="187"/>
      <c r="AU22" s="205"/>
      <c r="AV22" s="189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81</v>
      </c>
      <c r="S23" s="200"/>
      <c r="T23" s="201"/>
      <c r="U23" s="168" t="s">
        <v>82</v>
      </c>
      <c r="V23" s="169" t="str">
        <f t="shared" si="0"/>
        <v>-</v>
      </c>
      <c r="W23" s="202">
        <v>4</v>
      </c>
      <c r="X23" s="207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143</v>
      </c>
      <c r="AI23" s="200"/>
      <c r="AJ23" s="201"/>
      <c r="AK23" s="168" t="s">
        <v>98</v>
      </c>
      <c r="AL23" s="169"/>
      <c r="AM23" s="181"/>
      <c r="AN23" s="182" t="s">
        <v>153</v>
      </c>
      <c r="AO23" s="172">
        <v>6</v>
      </c>
      <c r="AP23" s="173">
        <f t="shared" si="3"/>
        <v>6</v>
      </c>
      <c r="AQ23" s="184"/>
      <c r="AR23" s="185" t="s">
        <v>156</v>
      </c>
      <c r="AS23" s="186"/>
      <c r="AT23" s="187"/>
      <c r="AU23" s="205"/>
      <c r="AV23" s="189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84</v>
      </c>
      <c r="S24" s="200"/>
      <c r="T24" s="201"/>
      <c r="U24" s="168" t="s">
        <v>85</v>
      </c>
      <c r="V24" s="169" t="str">
        <f t="shared" si="0"/>
        <v>-</v>
      </c>
      <c r="W24" s="202">
        <v>7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4">IF(U24&gt;"",(AE24*X24*Z24)/1000,"")</f>
        <v>1.788</v>
      </c>
      <c r="AG24" s="4"/>
      <c r="AH24" s="199" t="s">
        <v>143</v>
      </c>
      <c r="AI24" s="200"/>
      <c r="AJ24" s="201"/>
      <c r="AK24" s="168" t="s">
        <v>99</v>
      </c>
      <c r="AL24" s="169"/>
      <c r="AM24" s="181"/>
      <c r="AN24" s="182" t="s">
        <v>153</v>
      </c>
      <c r="AO24" s="172">
        <v>2</v>
      </c>
      <c r="AP24" s="173">
        <f t="shared" si="3"/>
        <v>2</v>
      </c>
      <c r="AQ24" s="184"/>
      <c r="AR24" s="185" t="s">
        <v>100</v>
      </c>
      <c r="AS24" s="186"/>
      <c r="AT24" s="187"/>
      <c r="AU24" s="188"/>
      <c r="AV24" s="189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87</v>
      </c>
      <c r="S25" s="200"/>
      <c r="T25" s="201"/>
      <c r="U25" s="168" t="s">
        <v>85</v>
      </c>
      <c r="V25" s="169" t="str">
        <f t="shared" si="0"/>
        <v>-</v>
      </c>
      <c r="W25" s="202">
        <v>20</v>
      </c>
      <c r="X25" s="207">
        <f>H</f>
        <v>3000</v>
      </c>
      <c r="Y25" s="172">
        <v>1</v>
      </c>
      <c r="Z25" s="173">
        <f t="shared" si="1"/>
        <v>1</v>
      </c>
      <c r="AA25" s="209"/>
      <c r="AB25" s="175"/>
      <c r="AC25" s="176"/>
      <c r="AD25" s="177"/>
      <c r="AE25" s="178">
        <f t="shared" si="2"/>
        <v>0.59599999999999997</v>
      </c>
      <c r="AF25" s="179">
        <f t="shared" si="4"/>
        <v>1.788</v>
      </c>
      <c r="AG25" s="4"/>
      <c r="AH25" s="199" t="s">
        <v>143</v>
      </c>
      <c r="AI25" s="200"/>
      <c r="AJ25" s="201"/>
      <c r="AK25" s="168" t="s">
        <v>101</v>
      </c>
      <c r="AL25" s="169"/>
      <c r="AM25" s="181"/>
      <c r="AN25" s="182" t="s">
        <v>153</v>
      </c>
      <c r="AO25" s="172">
        <v>8</v>
      </c>
      <c r="AP25" s="173">
        <f t="shared" si="3"/>
        <v>8</v>
      </c>
      <c r="AQ25" s="184"/>
      <c r="AR25" s="185" t="s">
        <v>157</v>
      </c>
      <c r="AS25" s="186"/>
      <c r="AT25" s="187"/>
      <c r="AU25" s="188"/>
      <c r="AV25" s="189" t="s">
        <v>102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89</v>
      </c>
      <c r="S26" s="200"/>
      <c r="T26" s="201"/>
      <c r="U26" s="168" t="s">
        <v>90</v>
      </c>
      <c r="V26" s="169" t="str">
        <f t="shared" si="0"/>
        <v>-</v>
      </c>
      <c r="W26" s="202">
        <v>1</v>
      </c>
      <c r="X26" s="171">
        <f>h.2-36</f>
        <v>464</v>
      </c>
      <c r="Y26" s="172">
        <v>1</v>
      </c>
      <c r="Z26" s="173">
        <f t="shared" si="1"/>
        <v>1</v>
      </c>
      <c r="AA26" s="209"/>
      <c r="AB26" s="175"/>
      <c r="AC26" s="176"/>
      <c r="AD26" s="211"/>
      <c r="AE26" s="178">
        <f t="shared" si="2"/>
        <v>0.13900000000000001</v>
      </c>
      <c r="AF26" s="179">
        <f t="shared" si="4"/>
        <v>6.4496000000000012E-2</v>
      </c>
      <c r="AG26" s="4"/>
      <c r="AH26" s="199" t="s">
        <v>143</v>
      </c>
      <c r="AI26" s="200"/>
      <c r="AJ26" s="201"/>
      <c r="AK26" s="168" t="s">
        <v>96</v>
      </c>
      <c r="AL26" s="169"/>
      <c r="AM26" s="181"/>
      <c r="AN26" s="182" t="s">
        <v>153</v>
      </c>
      <c r="AO26" s="172">
        <v>15</v>
      </c>
      <c r="AP26" s="173">
        <f t="shared" si="3"/>
        <v>15</v>
      </c>
      <c r="AQ26" s="184"/>
      <c r="AR26" s="185" t="s">
        <v>97</v>
      </c>
      <c r="AS26" s="186"/>
      <c r="AT26" s="187"/>
      <c r="AU26" s="188"/>
      <c r="AV26" s="189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89</v>
      </c>
      <c r="S27" s="200"/>
      <c r="T27" s="201"/>
      <c r="U27" s="168" t="s">
        <v>90</v>
      </c>
      <c r="V27" s="169" t="str">
        <f t="shared" si="0"/>
        <v>-</v>
      </c>
      <c r="W27" s="202">
        <v>2</v>
      </c>
      <c r="X27" s="171">
        <f>h.2-36</f>
        <v>464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4"/>
        <v>6.4496000000000012E-2</v>
      </c>
      <c r="AG27" s="4"/>
      <c r="AH27" s="199" t="s">
        <v>144</v>
      </c>
      <c r="AI27" s="200"/>
      <c r="AJ27" s="201"/>
      <c r="AK27" s="168" t="str">
        <f>IF(GTH=5,"9K-20523",IF(GTH=6,"2K-22973",IF(GTH=8,"2K-22975","")))</f>
        <v>9K-20523</v>
      </c>
      <c r="AL27" s="169"/>
      <c r="AM27" s="181"/>
      <c r="AN27" s="182" t="s">
        <v>154</v>
      </c>
      <c r="AO27" s="172">
        <f>((2*W)+(2*h.2)-108)/1000</f>
        <v>2.8919999999999999</v>
      </c>
      <c r="AP27" s="173">
        <f t="shared" si="3"/>
        <v>2.8919999999999999</v>
      </c>
      <c r="AQ27" s="212" t="s">
        <v>93</v>
      </c>
      <c r="AR27" s="185" t="s">
        <v>158</v>
      </c>
      <c r="AS27" s="186"/>
      <c r="AT27" s="187"/>
      <c r="AU27" s="188"/>
      <c r="AV27" s="189" t="s">
        <v>102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89</v>
      </c>
      <c r="S28" s="214"/>
      <c r="T28" s="215"/>
      <c r="U28" s="168" t="s">
        <v>90</v>
      </c>
      <c r="V28" s="169" t="str">
        <f t="shared" si="0"/>
        <v>-</v>
      </c>
      <c r="W28" s="202">
        <v>0</v>
      </c>
      <c r="X28" s="171">
        <f>W-96</f>
        <v>904</v>
      </c>
      <c r="Y28" s="172">
        <v>1</v>
      </c>
      <c r="Z28" s="173">
        <f t="shared" si="1"/>
        <v>1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4"/>
        <v>0.12565600000000002</v>
      </c>
      <c r="AG28" s="4"/>
      <c r="AH28" s="199" t="s">
        <v>145</v>
      </c>
      <c r="AI28" s="200"/>
      <c r="AJ28" s="201"/>
      <c r="AK28" s="168" t="s">
        <v>103</v>
      </c>
      <c r="AL28" s="169"/>
      <c r="AM28" s="181"/>
      <c r="AN28" s="182" t="s">
        <v>155</v>
      </c>
      <c r="AO28" s="172">
        <f>IF(h.1&lt;=1880,9,IF(h.1&lt;=2280,10,IF(h.1&lt;=2650,11,11)))+IF(h.1&lt;=1880,5,IF(h.1&lt;=2280,6,IF(h.1&lt;=2650,7,7)))</f>
        <v>18</v>
      </c>
      <c r="AP28" s="173">
        <f t="shared" si="3"/>
        <v>18</v>
      </c>
      <c r="AQ28" s="184"/>
      <c r="AR28" s="185" t="s">
        <v>159</v>
      </c>
      <c r="AS28" s="186"/>
      <c r="AT28" s="187"/>
      <c r="AU28" s="188"/>
      <c r="AV28" s="189" t="s">
        <v>102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6"/>
      <c r="V29" s="169" t="str">
        <f t="shared" si="0"/>
        <v/>
      </c>
      <c r="W29" s="217"/>
      <c r="X29" s="171"/>
      <c r="Y29" s="218"/>
      <c r="Z29" s="173" t="str">
        <f t="shared" si="1"/>
        <v/>
      </c>
      <c r="AA29" s="219"/>
      <c r="AB29" s="175"/>
      <c r="AC29" s="176"/>
      <c r="AD29" s="211"/>
      <c r="AE29" s="178" t="str">
        <f t="shared" si="2"/>
        <v/>
      </c>
      <c r="AF29" s="179" t="str">
        <f t="shared" si="4"/>
        <v/>
      </c>
      <c r="AG29" s="4"/>
      <c r="AH29" s="199" t="s">
        <v>146</v>
      </c>
      <c r="AI29" s="200"/>
      <c r="AJ29" s="201"/>
      <c r="AK29" s="168" t="s">
        <v>80</v>
      </c>
      <c r="AL29" s="169"/>
      <c r="AM29" s="181"/>
      <c r="AN29" s="182" t="s">
        <v>153</v>
      </c>
      <c r="AO29" s="172">
        <v>3</v>
      </c>
      <c r="AP29" s="173">
        <f t="shared" si="3"/>
        <v>3</v>
      </c>
      <c r="AQ29" s="184"/>
      <c r="AR29" s="185"/>
      <c r="AS29" s="186"/>
      <c r="AT29" s="187"/>
      <c r="AU29" s="188"/>
      <c r="AV29" s="189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4"/>
        <v/>
      </c>
      <c r="AG30" s="4"/>
      <c r="AH30" s="199" t="s">
        <v>147</v>
      </c>
      <c r="AI30" s="200"/>
      <c r="AJ30" s="201"/>
      <c r="AK30" s="168" t="s">
        <v>86</v>
      </c>
      <c r="AL30" s="169"/>
      <c r="AM30" s="181"/>
      <c r="AN30" s="182" t="s">
        <v>153</v>
      </c>
      <c r="AO30" s="172">
        <v>2</v>
      </c>
      <c r="AP30" s="173">
        <f t="shared" si="3"/>
        <v>2</v>
      </c>
      <c r="AQ30" s="184"/>
      <c r="AR30" s="185"/>
      <c r="AS30" s="186"/>
      <c r="AT30" s="187"/>
      <c r="AU30" s="188"/>
      <c r="AV30" s="189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0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4"/>
        <v/>
      </c>
      <c r="AG31" s="4"/>
      <c r="AH31" s="199" t="s">
        <v>148</v>
      </c>
      <c r="AI31" s="200"/>
      <c r="AJ31" s="201"/>
      <c r="AK31" s="168" t="s">
        <v>88</v>
      </c>
      <c r="AL31" s="169"/>
      <c r="AM31" s="181"/>
      <c r="AN31" s="182" t="s">
        <v>154</v>
      </c>
      <c r="AO31" s="172">
        <v>1</v>
      </c>
      <c r="AP31" s="173">
        <f t="shared" si="3"/>
        <v>1</v>
      </c>
      <c r="AQ31" s="184"/>
      <c r="AR31" s="185"/>
      <c r="AS31" s="186"/>
      <c r="AT31" s="187"/>
      <c r="AU31" s="188"/>
      <c r="AV31" s="189"/>
      <c r="AX31" s="3"/>
      <c r="AY31" s="3"/>
      <c r="AZ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4"/>
        <v/>
      </c>
      <c r="AG32" s="4"/>
      <c r="AH32" s="199" t="s">
        <v>148</v>
      </c>
      <c r="AI32" s="200"/>
      <c r="AJ32" s="201"/>
      <c r="AK32" s="168" t="s">
        <v>91</v>
      </c>
      <c r="AL32" s="169"/>
      <c r="AM32" s="181"/>
      <c r="AN32" s="182" t="s">
        <v>154</v>
      </c>
      <c r="AO32" s="172">
        <v>1</v>
      </c>
      <c r="AP32" s="173">
        <f t="shared" si="3"/>
        <v>1</v>
      </c>
      <c r="AQ32" s="184"/>
      <c r="AR32" s="185"/>
      <c r="AS32" s="186"/>
      <c r="AT32" s="187"/>
      <c r="AU32" s="188"/>
      <c r="AV32" s="18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2:88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4"/>
        <v/>
      </c>
      <c r="AG33" s="4"/>
      <c r="AH33" s="199" t="s">
        <v>149</v>
      </c>
      <c r="AI33" s="200"/>
      <c r="AJ33" s="201"/>
      <c r="AK33" s="168" t="s">
        <v>92</v>
      </c>
      <c r="AL33" s="169"/>
      <c r="AM33" s="181"/>
      <c r="AN33" s="182" t="s">
        <v>154</v>
      </c>
      <c r="AO33" s="172">
        <f>((W-61)+((h.1-18)*2))/1000</f>
        <v>5.8230000000000004</v>
      </c>
      <c r="AP33" s="173">
        <f t="shared" si="3"/>
        <v>5.8230000000000004</v>
      </c>
      <c r="AQ33" s="212" t="s">
        <v>93</v>
      </c>
      <c r="AR33" s="185"/>
      <c r="AS33" s="186"/>
      <c r="AT33" s="187"/>
      <c r="AU33" s="188"/>
      <c r="AV33" s="189"/>
      <c r="AX33" s="3"/>
      <c r="AY33" s="3"/>
      <c r="AZ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2:88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4"/>
        <v/>
      </c>
      <c r="AG34" s="4"/>
      <c r="AH34" s="199" t="s">
        <v>144</v>
      </c>
      <c r="AI34" s="200"/>
      <c r="AJ34" s="201"/>
      <c r="AK34" s="168" t="s">
        <v>94</v>
      </c>
      <c r="AL34" s="169"/>
      <c r="AM34" s="181"/>
      <c r="AN34" s="182" t="s">
        <v>154</v>
      </c>
      <c r="AO34" s="172">
        <f>((W-61)+((h.2-36)*2))/1000</f>
        <v>1.867</v>
      </c>
      <c r="AP34" s="173">
        <f t="shared" si="3"/>
        <v>1.867</v>
      </c>
      <c r="AQ34" s="212" t="s">
        <v>93</v>
      </c>
      <c r="AR34" s="185" t="s">
        <v>160</v>
      </c>
      <c r="AS34" s="186"/>
      <c r="AT34" s="187"/>
      <c r="AU34" s="188"/>
      <c r="AV34" s="189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2:88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4"/>
        <v/>
      </c>
      <c r="AG35" s="4"/>
      <c r="AH35" s="199" t="s">
        <v>150</v>
      </c>
      <c r="AI35" s="200"/>
      <c r="AJ35" s="201"/>
      <c r="AK35" s="168" t="s">
        <v>95</v>
      </c>
      <c r="AL35" s="169"/>
      <c r="AM35" s="181"/>
      <c r="AN35" s="182" t="s">
        <v>154</v>
      </c>
      <c r="AO35" s="172">
        <v>2</v>
      </c>
      <c r="AP35" s="173">
        <f t="shared" si="3"/>
        <v>2</v>
      </c>
      <c r="AQ35" s="212"/>
      <c r="AR35" s="185"/>
      <c r="AS35" s="186"/>
      <c r="AT35" s="187"/>
      <c r="AU35" s="188"/>
      <c r="AV35" s="189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2:88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4"/>
        <v/>
      </c>
      <c r="AG36" s="4"/>
      <c r="AH36" s="199" t="s">
        <v>151</v>
      </c>
      <c r="AI36" s="200"/>
      <c r="AJ36" s="201"/>
      <c r="AK36" s="168" t="s">
        <v>152</v>
      </c>
      <c r="AL36" s="169"/>
      <c r="AM36" s="181"/>
      <c r="AN36" s="182" t="s">
        <v>153</v>
      </c>
      <c r="AO36" s="172">
        <v>1</v>
      </c>
      <c r="AP36" s="173">
        <f t="shared" si="3"/>
        <v>1</v>
      </c>
      <c r="AQ36" s="212"/>
      <c r="AR36" s="185"/>
      <c r="AS36" s="186"/>
      <c r="AT36" s="187"/>
      <c r="AU36" s="188"/>
      <c r="AV36" s="189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2:88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4"/>
        <v/>
      </c>
      <c r="AG37" s="4"/>
      <c r="AH37" s="199" t="str">
        <f t="shared" ref="AH37:AH60" si="5">IF(AK37&gt;"",VLOOKUP(AK37,PART_NAMA,3,FALSE),"")</f>
        <v/>
      </c>
      <c r="AI37" s="200"/>
      <c r="AJ37" s="201"/>
      <c r="AK37" s="168"/>
      <c r="AL37" s="169"/>
      <c r="AM37" s="181"/>
      <c r="AN37" s="182" t="str">
        <f t="shared" ref="AN37:AN60" si="6">IF(AK37&gt;"",VLOOKUP(AK37&amp;$M$10,PART_MASTER,3,FALSE),"")</f>
        <v/>
      </c>
      <c r="AO37" s="172"/>
      <c r="AP37" s="173" t="str">
        <f t="shared" si="3"/>
        <v/>
      </c>
      <c r="AQ37" s="212"/>
      <c r="AR37" s="185"/>
      <c r="AS37" s="186"/>
      <c r="AT37" s="187"/>
      <c r="AU37" s="188"/>
      <c r="AV37" s="189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2:88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1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4"/>
        <v/>
      </c>
      <c r="AG38" s="4"/>
      <c r="AH38" s="199" t="str">
        <f t="shared" si="5"/>
        <v/>
      </c>
      <c r="AI38" s="200"/>
      <c r="AJ38" s="201"/>
      <c r="AK38" s="168"/>
      <c r="AL38" s="169"/>
      <c r="AM38" s="181"/>
      <c r="AN38" s="182" t="str">
        <f t="shared" si="6"/>
        <v/>
      </c>
      <c r="AO38" s="172"/>
      <c r="AP38" s="173" t="str">
        <f t="shared" si="3"/>
        <v/>
      </c>
      <c r="AQ38" s="212"/>
      <c r="AR38" s="185"/>
      <c r="AS38" s="186"/>
      <c r="AT38" s="187"/>
      <c r="AU38" s="188"/>
      <c r="AV38" s="189"/>
      <c r="AX38" s="3"/>
      <c r="AY38" s="3"/>
      <c r="AZ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2:88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4"/>
        <v/>
      </c>
      <c r="AG39" s="4"/>
      <c r="AH39" s="199"/>
      <c r="AI39" s="200"/>
      <c r="AJ39" s="201"/>
      <c r="AK39" s="204"/>
      <c r="AL39" s="169"/>
      <c r="AM39" s="181"/>
      <c r="AN39" s="182"/>
      <c r="AO39" s="172"/>
      <c r="AP39" s="173"/>
      <c r="AQ39" s="184"/>
      <c r="AR39" s="185"/>
      <c r="AS39" s="186"/>
      <c r="AT39" s="187"/>
      <c r="AU39" s="205"/>
      <c r="AV39" s="189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2:88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4"/>
        <v/>
      </c>
      <c r="AG40" s="4"/>
      <c r="AH40" s="199"/>
      <c r="AI40" s="200"/>
      <c r="AJ40" s="201"/>
      <c r="AK40" s="168"/>
      <c r="AL40" s="169"/>
      <c r="AM40" s="181"/>
      <c r="AN40" s="182"/>
      <c r="AO40" s="172"/>
      <c r="AP40" s="173"/>
      <c r="AQ40" s="184"/>
      <c r="AR40" s="185"/>
      <c r="AS40" s="186"/>
      <c r="AT40" s="187"/>
      <c r="AU40" s="205"/>
      <c r="AV40" s="189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2:88" ht="15" customHeight="1" x14ac:dyDescent="0.25">
      <c r="B41" s="222" t="s">
        <v>104</v>
      </c>
      <c r="C41" s="223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4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4"/>
        <v/>
      </c>
      <c r="AG41" s="4"/>
      <c r="AH41" s="199"/>
      <c r="AI41" s="200"/>
      <c r="AJ41" s="201"/>
      <c r="AK41" s="168"/>
      <c r="AL41" s="169"/>
      <c r="AM41" s="181"/>
      <c r="AN41" s="182"/>
      <c r="AO41" s="172"/>
      <c r="AP41" s="173"/>
      <c r="AQ41" s="184"/>
      <c r="AR41" s="185"/>
      <c r="AS41" s="186"/>
      <c r="AT41" s="187"/>
      <c r="AU41" s="188"/>
      <c r="AV41" s="189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2:88" ht="15" customHeight="1" x14ac:dyDescent="0.25">
      <c r="B42" s="225"/>
      <c r="C42" s="226"/>
      <c r="D42" s="227"/>
      <c r="E42" s="227"/>
      <c r="F42" s="228" t="str">
        <f>IF(E42&gt;"","-","")</f>
        <v/>
      </c>
      <c r="G42" s="229"/>
      <c r="H42" s="230"/>
      <c r="I42" s="231"/>
      <c r="J42" s="232"/>
      <c r="K42" s="233"/>
      <c r="L42" s="194"/>
      <c r="M42" s="234"/>
      <c r="N42" s="232"/>
      <c r="O42" s="235" t="str">
        <f>IF(E42&gt;"",VLOOKUP(E42,MATERIAL_WEIGHT,2,FALSE),"")</f>
        <v/>
      </c>
      <c r="P42" s="236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4"/>
        <v/>
      </c>
      <c r="AG42" s="4"/>
      <c r="AH42" s="199"/>
      <c r="AI42" s="200"/>
      <c r="AJ42" s="201"/>
      <c r="AK42" s="168"/>
      <c r="AL42" s="169"/>
      <c r="AM42" s="181"/>
      <c r="AN42" s="182"/>
      <c r="AO42" s="172"/>
      <c r="AP42" s="173"/>
      <c r="AQ42" s="184"/>
      <c r="AR42" s="185"/>
      <c r="AS42" s="186"/>
      <c r="AT42" s="187"/>
      <c r="AU42" s="188"/>
      <c r="AV42" s="189"/>
      <c r="AX42" s="3"/>
      <c r="AY42" s="3"/>
      <c r="AZ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2:88" ht="15" customHeight="1" x14ac:dyDescent="0.3">
      <c r="B43" s="237" t="s">
        <v>105</v>
      </c>
      <c r="C43" s="238"/>
      <c r="D43" s="238"/>
      <c r="E43" s="238"/>
      <c r="F43" s="239"/>
      <c r="G43" s="240"/>
      <c r="H43" s="241"/>
      <c r="I43" s="231"/>
      <c r="J43" s="242" t="s">
        <v>106</v>
      </c>
      <c r="K43" s="242"/>
      <c r="L43" s="243"/>
      <c r="M43" s="244"/>
      <c r="N43" s="245"/>
      <c r="O43" s="246"/>
      <c r="P43" s="247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4"/>
        <v/>
      </c>
      <c r="AG43" s="4"/>
      <c r="AH43" s="199"/>
      <c r="AI43" s="200"/>
      <c r="AJ43" s="201"/>
      <c r="AK43" s="168"/>
      <c r="AL43" s="169"/>
      <c r="AM43" s="181"/>
      <c r="AN43" s="182"/>
      <c r="AO43" s="172"/>
      <c r="AP43" s="173"/>
      <c r="AQ43" s="184"/>
      <c r="AR43" s="185"/>
      <c r="AS43" s="186"/>
      <c r="AT43" s="187"/>
      <c r="AU43" s="188"/>
      <c r="AV43" s="189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2:88" ht="15" customHeight="1" x14ac:dyDescent="0.25">
      <c r="B44" s="249" t="s">
        <v>107</v>
      </c>
      <c r="C44" s="331" t="s">
        <v>108</v>
      </c>
      <c r="D44" s="332"/>
      <c r="E44" s="333"/>
      <c r="F44" s="331" t="s">
        <v>109</v>
      </c>
      <c r="G44" s="332"/>
      <c r="H44" s="333"/>
      <c r="I44" s="250"/>
      <c r="J44" s="251" t="s">
        <v>107</v>
      </c>
      <c r="K44" s="331" t="s">
        <v>108</v>
      </c>
      <c r="L44" s="332"/>
      <c r="M44" s="332"/>
      <c r="N44" s="333"/>
      <c r="O44" s="251" t="s">
        <v>110</v>
      </c>
      <c r="P44" s="252" t="s">
        <v>107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4"/>
        <v/>
      </c>
      <c r="AG44" s="4"/>
      <c r="AH44" s="199"/>
      <c r="AI44" s="200"/>
      <c r="AJ44" s="201"/>
      <c r="AK44" s="168"/>
      <c r="AL44" s="169"/>
      <c r="AM44" s="181"/>
      <c r="AN44" s="182"/>
      <c r="AO44" s="172"/>
      <c r="AP44" s="173"/>
      <c r="AQ44" s="212"/>
      <c r="AR44" s="185"/>
      <c r="AS44" s="186"/>
      <c r="AT44" s="187"/>
      <c r="AU44" s="188"/>
      <c r="AV44" s="189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2:88" ht="15" x14ac:dyDescent="0.25">
      <c r="B45" s="253">
        <v>1</v>
      </c>
      <c r="C45" s="254" t="s">
        <v>111</v>
      </c>
      <c r="D45" s="255"/>
      <c r="E45" s="255"/>
      <c r="F45" s="256"/>
      <c r="G45" s="257"/>
      <c r="H45" s="258"/>
      <c r="I45" s="259"/>
      <c r="J45" s="260">
        <v>1</v>
      </c>
      <c r="K45" s="261" t="s">
        <v>112</v>
      </c>
      <c r="L45" s="257"/>
      <c r="M45" s="257"/>
      <c r="N45" s="262"/>
      <c r="O45" s="263"/>
      <c r="P45" s="264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4"/>
        <v/>
      </c>
      <c r="AG45" s="4"/>
      <c r="AH45" s="199"/>
      <c r="AI45" s="200"/>
      <c r="AJ45" s="201"/>
      <c r="AK45" s="168"/>
      <c r="AL45" s="169"/>
      <c r="AM45" s="181"/>
      <c r="AN45" s="182"/>
      <c r="AO45" s="172"/>
      <c r="AP45" s="173"/>
      <c r="AQ45" s="184"/>
      <c r="AR45" s="185"/>
      <c r="AS45" s="186"/>
      <c r="AT45" s="187"/>
      <c r="AU45" s="188"/>
      <c r="AV45" s="189"/>
      <c r="AX45" s="3"/>
      <c r="AY45" s="3"/>
      <c r="AZ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2:88" ht="15" customHeight="1" x14ac:dyDescent="0.25">
      <c r="B46" s="253">
        <v>2</v>
      </c>
      <c r="C46" s="254" t="s">
        <v>113</v>
      </c>
      <c r="D46" s="257"/>
      <c r="E46" s="257"/>
      <c r="F46" s="261"/>
      <c r="G46" s="257"/>
      <c r="H46" s="258"/>
      <c r="I46" s="259"/>
      <c r="J46" s="260">
        <v>2</v>
      </c>
      <c r="K46" s="261" t="s">
        <v>114</v>
      </c>
      <c r="L46" s="257"/>
      <c r="M46" s="257"/>
      <c r="N46" s="262"/>
      <c r="O46" s="263"/>
      <c r="P46" s="264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4"/>
        <v/>
      </c>
      <c r="AG46" s="4"/>
      <c r="AH46" s="199"/>
      <c r="AI46" s="200"/>
      <c r="AJ46" s="201"/>
      <c r="AK46" s="168"/>
      <c r="AL46" s="169"/>
      <c r="AM46" s="181"/>
      <c r="AN46" s="182"/>
      <c r="AO46" s="172"/>
      <c r="AP46" s="173"/>
      <c r="AQ46" s="184"/>
      <c r="AR46" s="185"/>
      <c r="AS46" s="186"/>
      <c r="AT46" s="187"/>
      <c r="AU46" s="188"/>
      <c r="AV46" s="189"/>
      <c r="AX46" s="3"/>
      <c r="AY46" s="3"/>
      <c r="AZ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2:88" ht="18" customHeight="1" thickBot="1" x14ac:dyDescent="0.3">
      <c r="B47" s="253">
        <v>3</v>
      </c>
      <c r="C47" s="254" t="s">
        <v>115</v>
      </c>
      <c r="D47" s="257"/>
      <c r="E47" s="257"/>
      <c r="F47" s="261"/>
      <c r="G47" s="257"/>
      <c r="H47" s="258"/>
      <c r="I47" s="265"/>
      <c r="J47" s="260">
        <v>3</v>
      </c>
      <c r="K47" s="261" t="s">
        <v>116</v>
      </c>
      <c r="L47" s="257"/>
      <c r="M47" s="257"/>
      <c r="N47" s="262"/>
      <c r="O47" s="263"/>
      <c r="P47" s="264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4"/>
        <v/>
      </c>
      <c r="AG47" s="4"/>
      <c r="AH47" s="199"/>
      <c r="AI47" s="200"/>
      <c r="AJ47" s="201"/>
      <c r="AK47" s="168"/>
      <c r="AL47" s="169"/>
      <c r="AM47" s="181"/>
      <c r="AN47" s="182"/>
      <c r="AO47" s="172"/>
      <c r="AP47" s="173"/>
      <c r="AQ47" s="184"/>
      <c r="AR47" s="185"/>
      <c r="AS47" s="186"/>
      <c r="AT47" s="187"/>
      <c r="AU47" s="188"/>
      <c r="AV47" s="189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2:88" ht="15" x14ac:dyDescent="0.3">
      <c r="B48" s="253">
        <v>4</v>
      </c>
      <c r="C48" s="254" t="s">
        <v>117</v>
      </c>
      <c r="D48" s="257"/>
      <c r="E48" s="257"/>
      <c r="F48" s="261"/>
      <c r="G48" s="257"/>
      <c r="H48" s="258"/>
      <c r="I48" s="265"/>
      <c r="J48" s="260">
        <v>4</v>
      </c>
      <c r="K48" s="261" t="s">
        <v>118</v>
      </c>
      <c r="L48" s="257"/>
      <c r="M48" s="257"/>
      <c r="N48" s="262"/>
      <c r="O48" s="263"/>
      <c r="P48" s="264"/>
      <c r="Q48" s="4"/>
      <c r="R48" s="266" t="s">
        <v>75</v>
      </c>
      <c r="S48" s="267"/>
      <c r="T48" s="267"/>
      <c r="U48" s="267"/>
      <c r="V48" s="267"/>
      <c r="W48" s="268"/>
      <c r="X48" s="268"/>
      <c r="Y48" s="268"/>
      <c r="Z48" s="268"/>
      <c r="AA48" s="268"/>
      <c r="AB48" s="268"/>
      <c r="AC48" s="269" t="s">
        <v>119</v>
      </c>
      <c r="AD48" s="270"/>
      <c r="AE48" s="271" t="s">
        <v>120</v>
      </c>
      <c r="AF48" s="272">
        <f>SUM(AF22:AF47)</f>
        <v>5.2194290000000008</v>
      </c>
      <c r="AG48" s="4"/>
      <c r="AH48" s="199"/>
      <c r="AI48" s="200"/>
      <c r="AJ48" s="201"/>
      <c r="AK48" s="168"/>
      <c r="AL48" s="169"/>
      <c r="AM48" s="181"/>
      <c r="AN48" s="182"/>
      <c r="AO48" s="172"/>
      <c r="AP48" s="173"/>
      <c r="AQ48" s="184"/>
      <c r="AR48" s="185"/>
      <c r="AS48" s="186"/>
      <c r="AT48" s="187"/>
      <c r="AU48" s="188"/>
      <c r="AV48" s="189"/>
      <c r="AX48" s="3"/>
      <c r="AY48" s="3"/>
      <c r="AZ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2:88" ht="15" customHeight="1" x14ac:dyDescent="0.3">
      <c r="B49" s="253">
        <v>5</v>
      </c>
      <c r="C49" s="254" t="s">
        <v>121</v>
      </c>
      <c r="D49" s="257"/>
      <c r="E49" s="257"/>
      <c r="F49" s="261"/>
      <c r="G49" s="257"/>
      <c r="H49" s="258"/>
      <c r="I49" s="265"/>
      <c r="J49" s="260">
        <v>5</v>
      </c>
      <c r="K49" s="261" t="s">
        <v>122</v>
      </c>
      <c r="L49" s="257"/>
      <c r="M49" s="257"/>
      <c r="N49" s="262"/>
      <c r="O49" s="263"/>
      <c r="P49" s="264"/>
      <c r="Q49" s="4"/>
      <c r="R49" s="273" t="s">
        <v>123</v>
      </c>
      <c r="S49" s="4"/>
      <c r="T49" s="4"/>
      <c r="U49" s="4"/>
      <c r="V49" s="4"/>
      <c r="W49" s="4"/>
      <c r="X49" s="4"/>
      <c r="Y49" s="4"/>
      <c r="AB49" s="4"/>
      <c r="AC49" s="275"/>
      <c r="AD49" s="276" t="s">
        <v>124</v>
      </c>
      <c r="AE49" s="277" t="s">
        <v>125</v>
      </c>
      <c r="AF49" s="278">
        <f>AF48*0.986</f>
        <v>5.1463569940000005</v>
      </c>
      <c r="AG49" s="4"/>
      <c r="AH49" s="199"/>
      <c r="AI49" s="200"/>
      <c r="AJ49" s="201"/>
      <c r="AK49" s="168"/>
      <c r="AL49" s="169"/>
      <c r="AM49" s="181"/>
      <c r="AN49" s="182"/>
      <c r="AO49" s="172"/>
      <c r="AP49" s="173"/>
      <c r="AQ49" s="184"/>
      <c r="AR49" s="185"/>
      <c r="AS49" s="186"/>
      <c r="AT49" s="187"/>
      <c r="AU49" s="188"/>
      <c r="AV49" s="189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2:88" ht="15" customHeight="1" x14ac:dyDescent="0.3">
      <c r="B50" s="253">
        <v>6</v>
      </c>
      <c r="C50" s="254" t="s">
        <v>126</v>
      </c>
      <c r="D50" s="257"/>
      <c r="E50" s="257"/>
      <c r="F50" s="261"/>
      <c r="G50" s="257"/>
      <c r="H50" s="258"/>
      <c r="I50" s="265"/>
      <c r="J50" s="260">
        <v>6</v>
      </c>
      <c r="K50" s="261" t="s">
        <v>127</v>
      </c>
      <c r="L50" s="257"/>
      <c r="M50" s="257"/>
      <c r="N50" s="262"/>
      <c r="O50" s="263"/>
      <c r="P50" s="264"/>
      <c r="Q50" s="4"/>
      <c r="R50" s="279"/>
      <c r="S50" s="4"/>
      <c r="T50" s="4"/>
      <c r="U50" s="4"/>
      <c r="V50" s="4"/>
      <c r="W50" s="4"/>
      <c r="X50" s="4"/>
      <c r="Y50" s="4"/>
      <c r="AB50" s="4"/>
      <c r="AC50" s="275"/>
      <c r="AD50" s="280"/>
      <c r="AE50" s="277" t="s">
        <v>128</v>
      </c>
      <c r="AF50" s="278">
        <f>AF48*0.974*0.986</f>
        <v>5.012551712156001</v>
      </c>
      <c r="AG50" s="4"/>
      <c r="AH50" s="199"/>
      <c r="AI50" s="200"/>
      <c r="AJ50" s="201"/>
      <c r="AK50" s="168"/>
      <c r="AL50" s="169"/>
      <c r="AM50" s="181"/>
      <c r="AN50" s="182"/>
      <c r="AO50" s="172"/>
      <c r="AP50" s="173"/>
      <c r="AQ50" s="212"/>
      <c r="AR50" s="185"/>
      <c r="AS50" s="186"/>
      <c r="AT50" s="187"/>
      <c r="AU50" s="188"/>
      <c r="AV50" s="189"/>
      <c r="BA50" s="3"/>
    </row>
    <row r="51" spans="2:88" ht="15" customHeight="1" x14ac:dyDescent="0.25">
      <c r="B51" s="253">
        <v>7</v>
      </c>
      <c r="C51" s="254" t="s">
        <v>129</v>
      </c>
      <c r="D51" s="257"/>
      <c r="E51" s="257"/>
      <c r="F51" s="261"/>
      <c r="G51" s="257"/>
      <c r="H51" s="258"/>
      <c r="I51" s="265"/>
      <c r="J51" s="260">
        <v>7</v>
      </c>
      <c r="K51" s="261" t="s">
        <v>130</v>
      </c>
      <c r="L51" s="257"/>
      <c r="M51" s="257"/>
      <c r="N51" s="262"/>
      <c r="O51" s="263"/>
      <c r="P51" s="264"/>
      <c r="Q51" s="4"/>
      <c r="R51" s="279" t="s">
        <v>131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1"/>
      <c r="AG51" s="4"/>
      <c r="AH51" s="199"/>
      <c r="AI51" s="200"/>
      <c r="AJ51" s="201"/>
      <c r="AK51" s="168"/>
      <c r="AL51" s="169"/>
      <c r="AM51" s="181"/>
      <c r="AN51" s="182"/>
      <c r="AO51" s="172"/>
      <c r="AP51" s="173"/>
      <c r="AQ51" s="212"/>
      <c r="AR51" s="185"/>
      <c r="AS51" s="186"/>
      <c r="AT51" s="187"/>
      <c r="AU51" s="188"/>
      <c r="AV51" s="189"/>
      <c r="BA51" s="3"/>
    </row>
    <row r="52" spans="2:88" ht="15" customHeight="1" x14ac:dyDescent="0.25">
      <c r="B52" s="282" t="s">
        <v>132</v>
      </c>
      <c r="C52" s="283"/>
      <c r="D52" s="284"/>
      <c r="E52" s="284"/>
      <c r="F52" s="284"/>
      <c r="G52" s="284"/>
      <c r="H52" s="284"/>
      <c r="I52" s="265"/>
      <c r="J52" s="260">
        <v>8</v>
      </c>
      <c r="K52" s="261" t="s">
        <v>133</v>
      </c>
      <c r="L52" s="257"/>
      <c r="M52" s="257"/>
      <c r="N52" s="262"/>
      <c r="O52" s="263"/>
      <c r="P52" s="264"/>
      <c r="Q52" s="4"/>
      <c r="R52" s="279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1"/>
      <c r="AG52" s="4"/>
      <c r="AH52" s="199"/>
      <c r="AI52" s="200"/>
      <c r="AJ52" s="201"/>
      <c r="AK52" s="168"/>
      <c r="AL52" s="169"/>
      <c r="AM52" s="181"/>
      <c r="AN52" s="182"/>
      <c r="AO52" s="172"/>
      <c r="AP52" s="173"/>
      <c r="AQ52" s="212"/>
      <c r="AR52" s="185"/>
      <c r="AS52" s="186"/>
      <c r="AT52" s="187"/>
      <c r="AU52" s="188"/>
      <c r="AV52" s="189"/>
      <c r="BA52" s="3"/>
    </row>
    <row r="53" spans="2:88" ht="15" customHeight="1" x14ac:dyDescent="0.25">
      <c r="B53" s="286" t="s">
        <v>134</v>
      </c>
      <c r="C53" s="265"/>
      <c r="D53" s="265"/>
      <c r="E53" s="265"/>
      <c r="F53" s="265"/>
      <c r="G53" s="265"/>
      <c r="H53" s="265"/>
      <c r="I53" s="265"/>
      <c r="J53" s="287"/>
      <c r="K53" s="288"/>
      <c r="L53" s="288"/>
      <c r="M53" s="288"/>
      <c r="N53" s="289"/>
      <c r="O53" s="290"/>
      <c r="P53" s="291"/>
      <c r="Q53" s="4"/>
      <c r="R53" s="279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1"/>
      <c r="AG53" s="4"/>
      <c r="AH53" s="199"/>
      <c r="AI53" s="200"/>
      <c r="AJ53" s="201"/>
      <c r="AK53" s="168"/>
      <c r="AL53" s="169"/>
      <c r="AM53" s="181"/>
      <c r="AN53" s="182"/>
      <c r="AO53" s="172"/>
      <c r="AP53" s="173"/>
      <c r="AQ53" s="212"/>
      <c r="AR53" s="185"/>
      <c r="AS53" s="186"/>
      <c r="AT53" s="187"/>
      <c r="AU53" s="188"/>
      <c r="AV53" s="189"/>
      <c r="BA53" s="3"/>
    </row>
    <row r="54" spans="2:88" ht="15" customHeight="1" x14ac:dyDescent="0.25">
      <c r="B54" s="292" t="s">
        <v>135</v>
      </c>
      <c r="C54" s="265"/>
      <c r="D54" s="265"/>
      <c r="E54" s="265"/>
      <c r="F54" s="265"/>
      <c r="G54" s="265"/>
      <c r="H54" s="265"/>
      <c r="I54" s="265"/>
      <c r="J54" s="293"/>
      <c r="K54" s="294"/>
      <c r="L54" s="294"/>
      <c r="M54" s="294"/>
      <c r="N54" s="295"/>
      <c r="O54" s="296"/>
      <c r="P54" s="297"/>
      <c r="Q54" s="4"/>
      <c r="R54" s="279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1"/>
      <c r="AG54" s="4"/>
      <c r="AH54" s="199" t="str">
        <f t="shared" si="5"/>
        <v/>
      </c>
      <c r="AI54" s="200"/>
      <c r="AJ54" s="201"/>
      <c r="AK54" s="285"/>
      <c r="AL54" s="169"/>
      <c r="AM54" s="181"/>
      <c r="AN54" s="182" t="str">
        <f t="shared" si="6"/>
        <v/>
      </c>
      <c r="AO54" s="172"/>
      <c r="AP54" s="173" t="str">
        <f t="shared" si="3"/>
        <v/>
      </c>
      <c r="AQ54" s="212"/>
      <c r="AR54" s="185"/>
      <c r="AS54" s="186"/>
      <c r="AT54" s="187"/>
      <c r="AU54" s="188"/>
      <c r="AV54" s="189"/>
      <c r="BA54" s="3"/>
    </row>
    <row r="55" spans="2:88" ht="15" customHeight="1" x14ac:dyDescent="0.25">
      <c r="B55" s="292" t="s">
        <v>136</v>
      </c>
      <c r="C55" s="265"/>
      <c r="D55" s="265"/>
      <c r="E55" s="265"/>
      <c r="F55" s="265"/>
      <c r="G55" s="265"/>
      <c r="H55" s="265"/>
      <c r="I55" s="265"/>
      <c r="J55" s="298" t="s">
        <v>137</v>
      </c>
      <c r="K55" s="290"/>
      <c r="L55" s="284"/>
      <c r="M55" s="284"/>
      <c r="N55" s="299"/>
      <c r="O55" s="257"/>
      <c r="P55" s="300"/>
      <c r="Q55" s="4"/>
      <c r="R55" s="279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1"/>
      <c r="AG55" s="4"/>
      <c r="AH55" s="199" t="str">
        <f t="shared" si="5"/>
        <v/>
      </c>
      <c r="AI55" s="200"/>
      <c r="AJ55" s="201"/>
      <c r="AK55" s="168"/>
      <c r="AL55" s="169"/>
      <c r="AM55" s="181"/>
      <c r="AN55" s="182" t="str">
        <f t="shared" si="6"/>
        <v/>
      </c>
      <c r="AO55" s="172"/>
      <c r="AP55" s="173" t="str">
        <f t="shared" si="3"/>
        <v/>
      </c>
      <c r="AQ55" s="212"/>
      <c r="AR55" s="185"/>
      <c r="AS55" s="186"/>
      <c r="AT55" s="187"/>
      <c r="AU55" s="188"/>
      <c r="AV55" s="189"/>
    </row>
    <row r="56" spans="2:88" ht="15.6" x14ac:dyDescent="0.25">
      <c r="B56" s="301"/>
      <c r="C56" s="265"/>
      <c r="D56" s="265"/>
      <c r="E56" s="265"/>
      <c r="F56" s="265"/>
      <c r="G56" s="265"/>
      <c r="H56" s="265"/>
      <c r="I56" s="265"/>
      <c r="J56" s="302" t="s">
        <v>138</v>
      </c>
      <c r="K56" s="303"/>
      <c r="L56" s="303"/>
      <c r="M56" s="303"/>
      <c r="N56" s="304"/>
      <c r="O56" s="305" t="s">
        <v>139</v>
      </c>
      <c r="P56" s="306"/>
      <c r="Q56" s="4"/>
      <c r="R56" s="279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1"/>
      <c r="AG56" s="4"/>
      <c r="AH56" s="199" t="str">
        <f t="shared" si="5"/>
        <v/>
      </c>
      <c r="AI56" s="200"/>
      <c r="AJ56" s="201"/>
      <c r="AK56" s="168"/>
      <c r="AL56" s="169"/>
      <c r="AM56" s="181"/>
      <c r="AN56" s="182" t="str">
        <f t="shared" si="6"/>
        <v/>
      </c>
      <c r="AO56" s="172"/>
      <c r="AP56" s="173" t="str">
        <f t="shared" si="3"/>
        <v/>
      </c>
      <c r="AQ56" s="212"/>
      <c r="AR56" s="185"/>
      <c r="AS56" s="186"/>
      <c r="AT56" s="187"/>
      <c r="AU56" s="188"/>
      <c r="AV56" s="189"/>
    </row>
    <row r="57" spans="2:88" ht="15" customHeight="1" x14ac:dyDescent="0.25">
      <c r="B57" s="307"/>
      <c r="C57" s="308"/>
      <c r="D57" s="308"/>
      <c r="E57" s="308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309"/>
      <c r="Q57" s="4"/>
      <c r="R57" s="279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1"/>
      <c r="AG57" s="4"/>
      <c r="AH57" s="199" t="str">
        <f t="shared" si="5"/>
        <v/>
      </c>
      <c r="AI57" s="200"/>
      <c r="AJ57" s="201"/>
      <c r="AK57" s="168"/>
      <c r="AL57" s="169"/>
      <c r="AM57" s="181"/>
      <c r="AN57" s="182" t="str">
        <f t="shared" si="6"/>
        <v/>
      </c>
      <c r="AO57" s="172"/>
      <c r="AP57" s="173" t="str">
        <f t="shared" si="3"/>
        <v/>
      </c>
      <c r="AQ57" s="212"/>
      <c r="AR57" s="185"/>
      <c r="AS57" s="186"/>
      <c r="AT57" s="187"/>
      <c r="AU57" s="188"/>
      <c r="AV57" s="189"/>
    </row>
    <row r="58" spans="2:88" ht="15" customHeight="1" x14ac:dyDescent="0.25">
      <c r="B58" s="307"/>
      <c r="C58" s="308"/>
      <c r="D58" s="308"/>
      <c r="E58" s="308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309"/>
      <c r="Q58" s="4"/>
      <c r="R58" s="279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1"/>
      <c r="AG58" s="4"/>
      <c r="AH58" s="213" t="str">
        <f t="shared" si="5"/>
        <v/>
      </c>
      <c r="AI58" s="200"/>
      <c r="AJ58" s="201"/>
      <c r="AK58" s="285"/>
      <c r="AL58" s="169"/>
      <c r="AM58" s="181"/>
      <c r="AN58" s="182" t="str">
        <f t="shared" si="6"/>
        <v/>
      </c>
      <c r="AO58" s="172"/>
      <c r="AP58" s="173" t="str">
        <f t="shared" si="3"/>
        <v/>
      </c>
      <c r="AQ58" s="184"/>
      <c r="AR58" s="248"/>
      <c r="AS58" s="186"/>
      <c r="AT58" s="187"/>
      <c r="AU58" s="205"/>
      <c r="AV58" s="310"/>
      <c r="BA58" s="3"/>
    </row>
    <row r="59" spans="2:88" ht="15" customHeight="1" x14ac:dyDescent="0.25">
      <c r="B59" s="307"/>
      <c r="C59" s="308"/>
      <c r="D59" s="308"/>
      <c r="E59" s="308"/>
      <c r="F59" s="308"/>
      <c r="G59" s="308"/>
      <c r="H59" s="308"/>
      <c r="I59" s="265"/>
      <c r="J59" s="265"/>
      <c r="K59" s="265"/>
      <c r="L59" s="311"/>
      <c r="M59" s="311"/>
      <c r="N59" s="311"/>
      <c r="O59" s="311"/>
      <c r="P59" s="309"/>
      <c r="Q59" s="4"/>
      <c r="R59" s="279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1"/>
      <c r="AG59" s="4"/>
      <c r="AH59" s="213" t="str">
        <f t="shared" si="5"/>
        <v/>
      </c>
      <c r="AI59" s="200"/>
      <c r="AJ59" s="201"/>
      <c r="AK59" s="168"/>
      <c r="AL59" s="169"/>
      <c r="AM59" s="181"/>
      <c r="AN59" s="182" t="str">
        <f t="shared" si="6"/>
        <v/>
      </c>
      <c r="AO59" s="172"/>
      <c r="AP59" s="173" t="str">
        <f t="shared" si="3"/>
        <v/>
      </c>
      <c r="AQ59" s="184"/>
      <c r="AR59" s="248"/>
      <c r="AS59" s="186"/>
      <c r="AT59" s="187"/>
      <c r="AU59" s="205"/>
      <c r="AV59" s="310"/>
    </row>
    <row r="60" spans="2:88" ht="15" customHeight="1" thickBot="1" x14ac:dyDescent="0.3">
      <c r="B60" s="312"/>
      <c r="C60" s="313"/>
      <c r="D60" s="313"/>
      <c r="E60" s="313"/>
      <c r="F60" s="313"/>
      <c r="G60" s="313"/>
      <c r="H60" s="313"/>
      <c r="I60" s="313"/>
      <c r="J60" s="313"/>
      <c r="K60" s="313"/>
      <c r="L60" s="313" t="s">
        <v>140</v>
      </c>
      <c r="M60" s="313"/>
      <c r="N60" s="313"/>
      <c r="O60" s="313"/>
      <c r="P60" s="314"/>
      <c r="Q60" s="4"/>
      <c r="R60" s="315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6"/>
      <c r="AF60" s="317"/>
      <c r="AG60" s="4"/>
      <c r="AH60" s="213" t="str">
        <f t="shared" si="5"/>
        <v/>
      </c>
      <c r="AI60" s="200"/>
      <c r="AJ60" s="201"/>
      <c r="AK60" s="168"/>
      <c r="AL60" s="169"/>
      <c r="AM60" s="181"/>
      <c r="AN60" s="182" t="str">
        <f t="shared" si="6"/>
        <v/>
      </c>
      <c r="AO60" s="172"/>
      <c r="AP60" s="173" t="str">
        <f t="shared" si="3"/>
        <v/>
      </c>
      <c r="AQ60" s="184"/>
      <c r="AR60" s="248"/>
      <c r="AS60" s="186"/>
      <c r="AT60" s="187"/>
      <c r="AU60" s="205"/>
      <c r="AV60" s="310"/>
      <c r="BA60" s="3"/>
    </row>
    <row r="61" spans="2:88" ht="15" customHeight="1" x14ac:dyDescent="0.3">
      <c r="P61" s="318" t="s">
        <v>141</v>
      </c>
      <c r="R61" s="319"/>
      <c r="S61" s="319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319"/>
      <c r="AF61" s="318" t="s">
        <v>141</v>
      </c>
      <c r="AH61" s="319"/>
      <c r="AI61" s="319"/>
      <c r="AJ61" s="319"/>
      <c r="AK61" s="319"/>
      <c r="AL61" s="319"/>
      <c r="AM61" s="319"/>
      <c r="AN61" s="319"/>
      <c r="AO61" s="319"/>
      <c r="AP61" s="319"/>
      <c r="AQ61" s="319"/>
      <c r="AR61" s="319"/>
      <c r="AS61" s="319"/>
      <c r="AT61" s="319"/>
      <c r="AU61" s="319"/>
      <c r="AV61" s="318" t="s">
        <v>141</v>
      </c>
    </row>
  </sheetData>
  <sheetProtection formatCells="0"/>
  <dataConsolidate/>
  <mergeCells count="24">
    <mergeCell ref="AS11:AS1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K11:L12"/>
    <mergeCell ref="M11:M12"/>
    <mergeCell ref="X11:X12"/>
    <mergeCell ref="K9:L9"/>
    <mergeCell ref="AA9:AB9"/>
    <mergeCell ref="AQ9:AR9"/>
    <mergeCell ref="K10:L10"/>
    <mergeCell ref="AA10:AB10"/>
    <mergeCell ref="AQ10:AR10"/>
    <mergeCell ref="AP11:AP12"/>
    <mergeCell ref="AQ11:AR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FIX_DOOR-OUTR</vt:lpstr>
      <vt:lpstr>'FIX_DOOR-OUTR'!A.</vt:lpstr>
      <vt:lpstr>'FIX_DOOR-OUTR'!C.</vt:lpstr>
      <vt:lpstr>'FIX_DOOR-OUTR'!F.</vt:lpstr>
      <vt:lpstr>'FIX_DOOR-OUTR'!GCS</vt:lpstr>
      <vt:lpstr>'FIX_DOOR-OUTR'!GTH</vt:lpstr>
      <vt:lpstr>'FIX_DOOR-OUTR'!H</vt:lpstr>
      <vt:lpstr>'FIX_DOOR-OUTR'!h.1</vt:lpstr>
      <vt:lpstr>'FIX_DOOR-OUTR'!h.10</vt:lpstr>
      <vt:lpstr>'FIX_DOOR-OUTR'!h.2</vt:lpstr>
      <vt:lpstr>'FIX_DOOR-OUTR'!h.3</vt:lpstr>
      <vt:lpstr>'FIX_DOOR-OUTR'!h.4</vt:lpstr>
      <vt:lpstr>'FIX_DOOR-OUTR'!h.5</vt:lpstr>
      <vt:lpstr>'FIX_DOOR-OUTR'!h.6</vt:lpstr>
      <vt:lpstr>'FIX_DOOR-OUTR'!h.7</vt:lpstr>
      <vt:lpstr>'FIX_DOOR-OUTR'!h.8</vt:lpstr>
      <vt:lpstr>'FIX_DOOR-OUTR'!h.9</vt:lpstr>
      <vt:lpstr>'FIX_DOOR-OUTR'!HS</vt:lpstr>
      <vt:lpstr>'FIX_DOOR-OUTR'!HS.1</vt:lpstr>
      <vt:lpstr>'FIX_DOOR-OUTR'!HS.2</vt:lpstr>
      <vt:lpstr>'FIX_DOOR-OUTR'!HS.3</vt:lpstr>
      <vt:lpstr>'FIX_DOOR-OUTR'!HS.4</vt:lpstr>
      <vt:lpstr>'FIX_DOOR-OUTR'!HS.5</vt:lpstr>
      <vt:lpstr>'FIX_DOOR-OUTR'!Print_Area</vt:lpstr>
      <vt:lpstr>'FIX_DOOR-OUTR'!Q</vt:lpstr>
      <vt:lpstr>'FIX_DOOR-OUTR'!R.</vt:lpstr>
      <vt:lpstr>'FIX_DOOR-OUTR'!W</vt:lpstr>
      <vt:lpstr>'FIX_DOOR-OUTR'!w.1</vt:lpstr>
      <vt:lpstr>'FIX_DOOR-OUTR'!w.10</vt:lpstr>
      <vt:lpstr>'FIX_DOOR-OUTR'!w.2</vt:lpstr>
      <vt:lpstr>'FIX_DOOR-OUTR'!w.3</vt:lpstr>
      <vt:lpstr>'FIX_DOOR-OUTR'!w.4</vt:lpstr>
      <vt:lpstr>'FIX_DOOR-OUTR'!w.5</vt:lpstr>
      <vt:lpstr>'FIX_DOOR-OUTR'!w.6</vt:lpstr>
      <vt:lpstr>'FIX_DOOR-OUTR'!w.7</vt:lpstr>
      <vt:lpstr>'FIX_DOOR-OUTR'!w.8</vt:lpstr>
      <vt:lpstr>'FIX_DOOR-OUTR'!w.9</vt:lpstr>
      <vt:lpstr>'FIX_DOOR-OUTR'!WS</vt:lpstr>
      <vt:lpstr>'FIX_DOOR-OUTR'!WS.1</vt:lpstr>
      <vt:lpstr>'FIX_DOOR-OUTR'!WS.2</vt:lpstr>
      <vt:lpstr>'FIX_DOOR-OUTR'!WS.3</vt:lpstr>
      <vt:lpstr>'FIX_DOOR-OUTR'!WS.4</vt:lpstr>
      <vt:lpstr>'FIX_DOOR-OUTR'!WS.5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2024-08-22T01:52:25Z</dcterms:created>
  <dcterms:modified xsi:type="dcterms:W3CDTF">2024-08-22T02:17:27Z</dcterms:modified>
</cp:coreProperties>
</file>