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F6267E70-6E1E-4547-A37E-CB6BB4771C30}" xr6:coauthVersionLast="47" xr6:coauthVersionMax="47" xr10:uidLastSave="{00000000-0000-0000-0000-000000000000}"/>
  <bookViews>
    <workbookView xWindow="-108" yWindow="-108" windowWidth="23256" windowHeight="12456" xr2:uid="{75F75580-9F6B-4847-B5CF-8620388C95D7}"/>
  </bookViews>
  <sheets>
    <sheet name="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'DOOR-ER'!$P$18</definedName>
    <definedName name="BD">"BD"</definedName>
    <definedName name="C." localSheetId="0">'DOOR-ER'!$P$17</definedName>
    <definedName name="F." localSheetId="0">'DOOR-ER'!$P$16</definedName>
    <definedName name="GCS" localSheetId="0">'DOOR-ER'!$O$12</definedName>
    <definedName name="GTH" localSheetId="0">'DOOR-ER'!$O$11</definedName>
    <definedName name="H" localSheetId="0">'DOOR-ER'!$E$12</definedName>
    <definedName name="h.1" localSheetId="0">'DOOR-ER'!$C$14</definedName>
    <definedName name="h.10" localSheetId="0">'DOOR-ER'!$E$18</definedName>
    <definedName name="h.2" localSheetId="0">'DOOR-ER'!$C$15</definedName>
    <definedName name="h.3" localSheetId="0">'DOOR-ER'!$C$16</definedName>
    <definedName name="h.4" localSheetId="0">'DOOR-ER'!$C$17</definedName>
    <definedName name="h.5" localSheetId="0">'DOOR-ER'!$C$18</definedName>
    <definedName name="h.6" localSheetId="0">'DOOR-ER'!$E$14</definedName>
    <definedName name="h.7" localSheetId="0">'DOOR-ER'!$E$15</definedName>
    <definedName name="h.8" localSheetId="0">'DOOR-ER'!$E$16</definedName>
    <definedName name="h.9" localSheetId="0">'DOOR-ER'!$E$17</definedName>
    <definedName name="HS" localSheetId="0">'DOOR-ER'!$H$12</definedName>
    <definedName name="HS.1" localSheetId="0">'DOOR-ER'!$L$14</definedName>
    <definedName name="HS.2" localSheetId="0">'DOOR-ER'!$L$15</definedName>
    <definedName name="HS.3" localSheetId="0">'DOOR-ER'!$L$16</definedName>
    <definedName name="HS.4" localSheetId="0">'DOOR-ER'!$L$17</definedName>
    <definedName name="HS.5" localSheetId="0">'DOOR-ER'!$L$18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'DOOR-ER'!$1:$61</definedName>
    <definedName name="Q" localSheetId="0">'DOOR-ER'!$I$11</definedName>
    <definedName name="R." localSheetId="0">'DOOR-ER'!$C$62</definedName>
    <definedName name="st" hidden="1">[6]Gra_Ord_In_2000!$BA$12:$BA$1655</definedName>
    <definedName name="W" localSheetId="0">'DOOR-ER'!$E$11</definedName>
    <definedName name="w.1" localSheetId="0">'DOOR-ER'!$H$14</definedName>
    <definedName name="w.10" localSheetId="0">'DOOR-ER'!$J$18</definedName>
    <definedName name="w.2" localSheetId="0">'DOOR-ER'!$H$15</definedName>
    <definedName name="w.3" localSheetId="0">'DOOR-ER'!$H$16</definedName>
    <definedName name="w.4" localSheetId="0">'DOOR-ER'!$H$17</definedName>
    <definedName name="w.5" localSheetId="0">'DOOR-ER'!$H$18</definedName>
    <definedName name="w.6" localSheetId="0">'DOOR-ER'!$J$14</definedName>
    <definedName name="w.7" localSheetId="0">'DOOR-ER'!$J$15</definedName>
    <definedName name="w.8" localSheetId="0">'DOOR-ER'!$J$16</definedName>
    <definedName name="w.9" localSheetId="0">'DOOR-ER'!$J$17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'DOOR-ER'!$L$12</definedName>
    <definedName name="WS.1" localSheetId="0">'DOOR-ER'!$N$14</definedName>
    <definedName name="WS.2" localSheetId="0">'DOOR-ER'!$N$15</definedName>
    <definedName name="WS.3" localSheetId="0">'DOOR-ER'!$N$16</definedName>
    <definedName name="WS.4" localSheetId="0">'DOOR-ER'!$N$17</definedName>
    <definedName name="WS.5" localSheetId="0">'DOOR-ER'!$N$18</definedName>
    <definedName name="Z_8BD11290_77B3_4D27_9040_BB9D2A7264B2_.wvu.PrintArea" localSheetId="0" hidden="1">'DOOR-ER'!$1:$61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3" i="1" l="1"/>
  <c r="BU26" i="1"/>
  <c r="BE28" i="1"/>
  <c r="BF28" i="1" s="1"/>
  <c r="BE31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F34" i="1"/>
  <c r="BD34" i="1"/>
  <c r="AX34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BD33" i="1"/>
  <c r="AX33" i="1"/>
  <c r="AV33" i="1"/>
  <c r="AU33" i="1"/>
  <c r="AP33" i="1"/>
  <c r="AL33" i="1"/>
  <c r="AF33" i="1"/>
  <c r="AE33" i="1"/>
  <c r="Z33" i="1"/>
  <c r="V33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AU28" i="1"/>
  <c r="AP28" i="1"/>
  <c r="AL28" i="1"/>
  <c r="AF28" i="1"/>
  <c r="AE28" i="1"/>
  <c r="Z28" i="1"/>
  <c r="V28" i="1"/>
  <c r="BF27" i="1"/>
  <c r="AU27" i="1"/>
  <c r="AP27" i="1"/>
  <c r="AL27" i="1"/>
  <c r="AF27" i="1"/>
  <c r="AE27" i="1"/>
  <c r="Z27" i="1"/>
  <c r="V27" i="1"/>
  <c r="BV26" i="1"/>
  <c r="BF26" i="1"/>
  <c r="AU26" i="1"/>
  <c r="AP26" i="1"/>
  <c r="AL26" i="1"/>
  <c r="AF26" i="1"/>
  <c r="AE26" i="1"/>
  <c r="Z26" i="1"/>
  <c r="V26" i="1"/>
  <c r="BV25" i="1"/>
  <c r="BF25" i="1"/>
  <c r="AU25" i="1"/>
  <c r="AP25" i="1"/>
  <c r="AL25" i="1"/>
  <c r="AF25" i="1"/>
  <c r="AE25" i="1"/>
  <c r="Z25" i="1"/>
  <c r="V25" i="1"/>
  <c r="BV24" i="1"/>
  <c r="BF24" i="1"/>
  <c r="AU24" i="1"/>
  <c r="AV24" i="1" s="1"/>
  <c r="AP24" i="1"/>
  <c r="AL24" i="1"/>
  <c r="AE24" i="1"/>
  <c r="AF24" i="1" s="1"/>
  <c r="AB24" i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AF48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AF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AN26" i="1" s="1"/>
  <c r="L14" i="1"/>
  <c r="AN28" i="1" s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T11" i="1" s="1"/>
  <c r="CA10" i="1"/>
  <c r="BK10" i="1"/>
  <c r="BA10" i="1"/>
  <c r="AU10" i="1"/>
  <c r="AQ10" i="1"/>
  <c r="AK10" i="1"/>
  <c r="BQ10" i="1" s="1"/>
  <c r="AE10" i="1"/>
  <c r="M10" i="1"/>
  <c r="K10" i="1"/>
  <c r="BW10" i="1" s="1"/>
  <c r="CA9" i="1"/>
  <c r="BQ9" i="1"/>
  <c r="BK9" i="1"/>
  <c r="BA9" i="1"/>
  <c r="AU9" i="1"/>
  <c r="AQ9" i="1"/>
  <c r="AK9" i="1"/>
  <c r="AE9" i="1"/>
  <c r="AA9" i="1"/>
  <c r="U9" i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AK3" i="1"/>
  <c r="E3" i="1"/>
  <c r="U3" i="1" s="1"/>
  <c r="AF2" i="1"/>
  <c r="AV2" i="1" s="1"/>
  <c r="BL2" i="1" s="1"/>
  <c r="CB2" i="1" s="1"/>
  <c r="AE4" i="1" l="1"/>
  <c r="AU4" i="1"/>
  <c r="AV26" i="1"/>
  <c r="AV28" i="1"/>
  <c r="AF50" i="1"/>
  <c r="AF49" i="1"/>
  <c r="BG10" i="1"/>
  <c r="BX14" i="1"/>
  <c r="AN23" i="1"/>
  <c r="AV23" i="1" s="1"/>
  <c r="BV27" i="1"/>
  <c r="BV28" i="1"/>
  <c r="BA3" i="1"/>
  <c r="BZ11" i="1"/>
  <c r="AN22" i="1"/>
  <c r="AV22" i="1" s="1"/>
  <c r="AA10" i="1"/>
  <c r="BJ12" i="1"/>
  <c r="BJ14" i="1"/>
  <c r="BL18" i="1"/>
  <c r="BK4" i="1"/>
  <c r="BG9" i="1"/>
  <c r="BJ11" i="1"/>
  <c r="AR14" i="1"/>
  <c r="AV18" i="1"/>
  <c r="AN25" i="1"/>
  <c r="AV25" i="1" s="1"/>
  <c r="BQ3" i="1"/>
  <c r="AD11" i="1"/>
  <c r="BH14" i="1"/>
  <c r="BZ14" i="1"/>
  <c r="CB18" i="1"/>
  <c r="BV23" i="1"/>
  <c r="AT14" i="1"/>
  <c r="AB14" i="1"/>
  <c r="AD14" i="1"/>
  <c r="AN27" i="1"/>
  <c r="AV27" i="1" s="1"/>
  <c r="AV48" i="1" l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4CCEEF3B-F58B-4630-BDF1-89CE64076FF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49FEAC86-66E6-45C8-84BA-696E56DE6E3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F900858C-02C1-4856-9E28-6FEF66859D9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<sst xmlns="http://schemas.openxmlformats.org/spreadsheetml/2006/main" count="499" uniqueCount="181">
  <si>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</si>
  <si>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</si>
  <si>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</si>
  <si>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</si>
  <si>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</si>
  <si>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</si>
  <si>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</si>
  <si>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</si>
  <si>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</si>
  <si>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</si>
  <si>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</si>
  <si>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</si>
  <si>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</si>
  <si>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</si>
  <si>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</si>
  <si>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DOOR-ER NA</t>
  </si>
  <si>
    <t>Delivery Date</t>
  </si>
  <si>
    <t>Elevation Code</t>
  </si>
  <si>
    <t>53PR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</si>
  <si>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</si>
  <si>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</si>
  <si>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</si>
  <si>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W8D-21001</t>
  </si>
  <si>
    <t>Unit Code</t>
  </si>
  <si>
    <r>
      <t xml:space="preserve">H </t>
    </r>
    <r>
      <rPr>
        <sz val="10"/>
        <rFont val="Arial"/>
        <family val="2"/>
      </rPr>
      <t>item</t>
    </r>
  </si>
  <si>
    <t>W8D-20002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</si>
  <si>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</si>
  <si>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</si>
  <si>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</si>
  <si>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</si>
  <si>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</si>
  <si>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</si>
  <si>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</si>
  <si>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</si>
  <si>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</si>
  <si>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</si>
  <si>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</si>
  <si>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</si>
  <si>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</si>
  <si>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</si>
  <si>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</si>
  <si>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</si>
  <si>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</si>
  <si>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</si>
  <si>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</si>
  <si>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</si>
  <si>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</si>
  <si>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</si>
  <si>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</si>
  <si>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</si>
  <si>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</si>
  <si>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</si>
  <si>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</si>
  <si>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</si>
  <si>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</si>
  <si>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</si>
  <si>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</si>
  <si>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</si>
  <si>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</si>
  <si>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</si>
  <si>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</si>
  <si>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</si>
  <si>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</si>
  <si>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</si>
  <si>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</si>
  <si>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</si>
  <si>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</si>
  <si>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</si>
  <si>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</si>
  <si>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</si>
  <si>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</si>
  <si>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</si>
  <si>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</si>
  <si>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</si>
  <si>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</si>
  <si>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</si>
  <si>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</si>
  <si>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</si>
  <si>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</si>
  <si>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</si>
  <si>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</si>
  <si>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</si>
  <si>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</si>
  <si>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</si>
  <si>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</si>
  <si>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</si>
  <si>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</si>
  <si>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JAMB(L)</t>
  </si>
  <si>
    <t>9K-87021</t>
  </si>
  <si>
    <t>MS-4010</t>
  </si>
  <si>
    <t>FOR BACKPLATE</t>
  </si>
  <si>
    <t>9K-20889</t>
  </si>
  <si>
    <t>JAMB(R)</t>
  </si>
  <si>
    <t>9K-13470</t>
  </si>
  <si>
    <t>9K-30298</t>
  </si>
  <si>
    <t>FOR CORNER CAP</t>
  </si>
  <si>
    <t>BOTTOM ATTACHMENT</t>
  </si>
  <si>
    <t>9K-87023</t>
  </si>
  <si>
    <t>EF-4010D7</t>
  </si>
  <si>
    <t>WR-3120</t>
  </si>
  <si>
    <t>TOP ATTACHMENT</t>
  </si>
  <si>
    <t>9K-87024</t>
  </si>
  <si>
    <t>9K-20879</t>
  </si>
  <si>
    <t>FOR JAMB</t>
  </si>
  <si>
    <t>WF-3120</t>
  </si>
  <si>
    <t>LEFT ATTACHMENT</t>
  </si>
  <si>
    <t>2K-22464</t>
  </si>
  <si>
    <t>M</t>
  </si>
  <si>
    <t>RIGHT ATTACHMENT</t>
  </si>
  <si>
    <t>9K-11382</t>
  </si>
  <si>
    <t>9K-11386</t>
  </si>
  <si>
    <t>FOR LOCK RECEIVER</t>
  </si>
  <si>
    <t>9K-30296</t>
  </si>
  <si>
    <t>9K-11402</t>
  </si>
  <si>
    <t>S</t>
  </si>
  <si>
    <t>BM-4025G</t>
  </si>
  <si>
    <t>FOR JOINT FRAME</t>
  </si>
  <si>
    <t>9K-11384</t>
  </si>
  <si>
    <t>FOR LOCK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</si>
  <si>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</si>
  <si>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</si>
  <si>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</si>
  <si>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</si>
  <si>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</si>
  <si>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</si>
  <si>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</si>
  <si>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</si>
  <si>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</si>
  <si>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</si>
  <si>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</si>
  <si>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</si>
  <si>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</si>
  <si>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</si>
  <si>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</si>
  <si>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</si>
  <si>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</si>
  <si>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</si>
  <si>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</si>
  <si>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</si>
  <si>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</si>
  <si>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</si>
  <si>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</si>
  <si>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</si>
  <si>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</si>
  <si>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</si>
  <si>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</si>
  <si>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</si>
  <si>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WWG_AXIS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</si>
  <si>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</si>
  <si>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</si>
  <si>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</si>
  <si>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</si>
  <si>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</si>
  <si>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</si>
  <si>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</si>
  <si>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</si>
  <si>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</si>
  <si>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</si>
  <si>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</si>
  <si>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colour</t>
  </si>
  <si>
    <t>length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</si>
  <si>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</si>
  <si>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</si>
  <si>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</si>
  <si>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</si>
  <si>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</si>
  <si>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</si>
  <si>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</si>
  <si>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</si>
  <si>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</si>
  <si>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</si>
  <si>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HINGE, LOCK RECEIVER</t>
  </si>
  <si>
    <t>FOR JAMB, HEAD</t>
  </si>
  <si>
    <t>WOODEN PANEL</t>
  </si>
  <si>
    <t>MOHAIR</t>
  </si>
  <si>
    <t>CORNER CAP</t>
  </si>
  <si>
    <t>LOCKSET</t>
  </si>
  <si>
    <t>LABEL</t>
  </si>
  <si>
    <t>9K-40016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</si>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</sst>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08905C74-7455-4F30-AB2E-4B0B717ACA0D}"/>
    <cellStyle name="Normal" xfId="0" builtinId="0"/>
    <cellStyle name="Normal 10" xfId="2" xr:uid="{93F42893-29F8-4A36-8A91-EE47A0A7392C}"/>
    <cellStyle name="Normal 2" xfId="1" xr:uid="{6AA0755C-3B93-42F3-AB7A-DA1D18C5EF14}"/>
    <cellStyle name="Normal 5" xfId="4" xr:uid="{AF8A9D32-CD90-4A7F-8CD5-10A50BA2CE50}"/>
    <cellStyle name="Normal_COBA 2" xfId="5" xr:uid="{0EF7868F-E05C-471F-A01C-E41157540F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05D0C09-5BF1-4FB2-A33C-76120685F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6F2D17F0-651A-45C8-8B26-31B8A5D4A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2360FD1D-A98A-4AE5-8CCD-5F680AFB2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ABFCF4FE-A5AF-4379-8D17-01E28ACD4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BF864AE1-9C5C-4199-B79C-85BE9738A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666985A2-6D70-4161-9875-E5A506730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B57E5DED-26DE-4E39-B42E-57EAA2B82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</xdr:colOff>
      <xdr:row>22</xdr:row>
      <xdr:rowOff>0</xdr:rowOff>
    </xdr:from>
    <xdr:to>
      <xdr:col>10</xdr:col>
      <xdr:colOff>147931</xdr:colOff>
      <xdr:row>39</xdr:row>
      <xdr:rowOff>159067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A4474A11-03B4-42AC-B58A-3867591CD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1" y="4107180"/>
          <a:ext cx="1687170" cy="33899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6927-D546-4C61-ACE1-D3A2C88B289A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7" sqref="S27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45526.364205555554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45526.364205555554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45526.364205555554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45526.364205555554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45526.364205555554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DOOR-ER NA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DOOR-ER NA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DOOR-ER NA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DOOR-ER NA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8">
        <f>W</f>
        <v>1000</v>
      </c>
      <c r="L9" s="33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53PR</v>
      </c>
      <c r="V9" s="37"/>
      <c r="W9" s="56"/>
      <c r="X9" s="63"/>
      <c r="Y9" s="63"/>
      <c r="Z9" s="64" t="s">
        <v>21</v>
      </c>
      <c r="AA9" s="338">
        <f>$K$9</f>
        <v>1000</v>
      </c>
      <c r="AB9" s="339"/>
      <c r="AC9" s="66"/>
      <c r="AD9" s="62"/>
      <c r="AE9" s="60" t="str">
        <f>IF($O$9&gt;0,$O$9,"")</f>
        <v>W8D-21001</v>
      </c>
      <c r="AF9" s="61"/>
      <c r="AG9" s="3"/>
      <c r="AH9" s="54" t="s">
        <v>20</v>
      </c>
      <c r="AI9" s="37"/>
      <c r="AJ9" s="38"/>
      <c r="AK9" s="55" t="str">
        <f>IF($E$9&gt;0,$E$9,"")</f>
        <v>53PR</v>
      </c>
      <c r="AL9" s="37"/>
      <c r="AM9" s="56"/>
      <c r="AN9" s="63"/>
      <c r="AO9" s="63"/>
      <c r="AP9" s="64" t="s">
        <v>21</v>
      </c>
      <c r="AQ9" s="338">
        <f>$K$9</f>
        <v>1000</v>
      </c>
      <c r="AR9" s="339"/>
      <c r="AS9" s="66"/>
      <c r="AT9" s="62"/>
      <c r="AU9" s="60" t="str">
        <f>IF($O$9&gt;0,$O$9,"")</f>
        <v>W8D-21001</v>
      </c>
      <c r="AV9" s="61"/>
      <c r="AW9" s="3"/>
      <c r="AX9" s="54" t="s">
        <v>20</v>
      </c>
      <c r="AY9" s="37"/>
      <c r="AZ9" s="38"/>
      <c r="BA9" s="55" t="str">
        <f>IF(E9&gt;0,E9,"")</f>
        <v>53PR</v>
      </c>
      <c r="BB9" s="37"/>
      <c r="BC9" s="56"/>
      <c r="BD9" s="63"/>
      <c r="BE9" s="63"/>
      <c r="BF9" s="64" t="s">
        <v>21</v>
      </c>
      <c r="BG9" s="338">
        <f>$K$9</f>
        <v>1000</v>
      </c>
      <c r="BH9" s="339"/>
      <c r="BI9" s="66"/>
      <c r="BJ9" s="62"/>
      <c r="BK9" s="60" t="str">
        <f>IF($O$9&gt;0,$O$9,"")</f>
        <v>W8D-21001</v>
      </c>
      <c r="BL9" s="61"/>
      <c r="BM9" s="3"/>
      <c r="BN9" s="54" t="s">
        <v>20</v>
      </c>
      <c r="BO9" s="37"/>
      <c r="BP9" s="38"/>
      <c r="BQ9" s="55" t="str">
        <f>IF(U9&gt;0,U9,"")</f>
        <v>53PR</v>
      </c>
      <c r="BR9" s="37"/>
      <c r="BS9" s="56"/>
      <c r="BT9" s="63"/>
      <c r="BU9" s="63"/>
      <c r="BV9" s="64" t="s">
        <v>21</v>
      </c>
      <c r="BW9" s="338">
        <f>$K$9</f>
        <v>1000</v>
      </c>
      <c r="BX9" s="339"/>
      <c r="BY9" s="66"/>
      <c r="BZ9" s="62"/>
      <c r="CA9" s="60" t="str">
        <f>IF($O$9&gt;0,$O$9,"")</f>
        <v>W8D-21001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8">
        <f>H</f>
        <v>2800</v>
      </c>
      <c r="L10" s="340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8">
        <f>$K$10</f>
        <v>2800</v>
      </c>
      <c r="AB10" s="339"/>
      <c r="AC10" s="66"/>
      <c r="AD10" s="62"/>
      <c r="AE10" s="60" t="str">
        <f>IF($O$10&gt;0,$O$10,"")</f>
        <v>W8D-20002</v>
      </c>
      <c r="AF10" s="61"/>
      <c r="AG10" s="3"/>
      <c r="AH10" s="54" t="s">
        <v>23</v>
      </c>
      <c r="AI10" s="37"/>
      <c r="AJ10" s="38"/>
      <c r="AK10" s="55" t="str">
        <f>IF($BQ$32="9K-11383","53PR-I/HB","53PR-I/NB")</f>
        <v>53PR-I/NB</v>
      </c>
      <c r="AL10" s="37"/>
      <c r="AM10" s="56"/>
      <c r="AN10" s="63"/>
      <c r="AO10" s="63"/>
      <c r="AP10" s="67" t="s">
        <v>24</v>
      </c>
      <c r="AQ10" s="338">
        <f>$K$10</f>
        <v>2800</v>
      </c>
      <c r="AR10" s="339"/>
      <c r="AS10" s="66"/>
      <c r="AT10" s="62"/>
      <c r="AU10" s="60" t="str">
        <f>IF($O$10&gt;0,$O$10,"")</f>
        <v>W8D-20002</v>
      </c>
      <c r="AV10" s="61"/>
      <c r="AW10" s="3"/>
      <c r="AX10" s="54" t="s">
        <v>23</v>
      </c>
      <c r="AY10" s="37"/>
      <c r="AZ10" s="38"/>
      <c r="BA10" s="55" t="str">
        <f>IF($U$10&gt;0,$U$10,"")</f>
        <v>53PR</v>
      </c>
      <c r="BB10" s="37"/>
      <c r="BC10" s="56"/>
      <c r="BD10" s="63"/>
      <c r="BE10" s="63"/>
      <c r="BF10" s="67" t="s">
        <v>24</v>
      </c>
      <c r="BG10" s="338">
        <f>$K$10</f>
        <v>2800</v>
      </c>
      <c r="BH10" s="339"/>
      <c r="BI10" s="66"/>
      <c r="BJ10" s="62"/>
      <c r="BK10" s="60" t="str">
        <f>IF($O$10&gt;0,$O$10,"")</f>
        <v>W8D-20002</v>
      </c>
      <c r="BL10" s="61"/>
      <c r="BM10" s="3"/>
      <c r="BN10" s="54" t="s">
        <v>23</v>
      </c>
      <c r="BO10" s="37"/>
      <c r="BP10" s="38"/>
      <c r="BQ10" s="55" t="str">
        <f>IF($AK$10&gt;0,$AK$10,"")</f>
        <v>53PR-I/NB</v>
      </c>
      <c r="BR10" s="37"/>
      <c r="BS10" s="56"/>
      <c r="BT10" s="63"/>
      <c r="BU10" s="63"/>
      <c r="BV10" s="67" t="s">
        <v>24</v>
      </c>
      <c r="BW10" s="338">
        <f>$K$10</f>
        <v>2800</v>
      </c>
      <c r="BX10" s="339"/>
      <c r="BY10" s="66"/>
      <c r="BZ10" s="62"/>
      <c r="CA10" s="60" t="str">
        <f>IF($O$10&gt;0,$O$10,"")</f>
        <v>W8D-20002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6" t="s">
        <v>27</v>
      </c>
      <c r="I11" s="336">
        <v>1</v>
      </c>
      <c r="J11" s="336" t="s">
        <v>28</v>
      </c>
      <c r="K11" s="332" t="s">
        <v>29</v>
      </c>
      <c r="L11" s="333"/>
      <c r="M11" s="327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6" t="s">
        <v>27</v>
      </c>
      <c r="Y11" s="336">
        <f>IF($I$11&gt;0,$I$11,"")</f>
        <v>1</v>
      </c>
      <c r="Z11" s="336" t="s">
        <v>28</v>
      </c>
      <c r="AA11" s="332" t="str">
        <f>IF($K$11&gt;0,$K$11,"")</f>
        <v>TT01</v>
      </c>
      <c r="AB11" s="333"/>
      <c r="AC11" s="327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6" t="s">
        <v>27</v>
      </c>
      <c r="AO11" s="336">
        <f>IF($I$11&gt;0,$I$11,"")</f>
        <v>1</v>
      </c>
      <c r="AP11" s="336" t="s">
        <v>28</v>
      </c>
      <c r="AQ11" s="332" t="str">
        <f>IF($K$11&gt;0,$K$11,"")</f>
        <v>TT01</v>
      </c>
      <c r="AR11" s="333"/>
      <c r="AS11" s="327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6" t="s">
        <v>27</v>
      </c>
      <c r="BE11" s="336">
        <f>IF($I$11&gt;0,$I$11,"")</f>
        <v>1</v>
      </c>
      <c r="BF11" s="336" t="s">
        <v>28</v>
      </c>
      <c r="BG11" s="332" t="str">
        <f>IF($K$11&gt;0,$K$11,"")</f>
        <v>TT01</v>
      </c>
      <c r="BH11" s="333"/>
      <c r="BI11" s="327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6" t="s">
        <v>27</v>
      </c>
      <c r="BU11" s="336">
        <f>IF($I$11&gt;0,$I$11,"")</f>
        <v>1</v>
      </c>
      <c r="BV11" s="336" t="s">
        <v>28</v>
      </c>
      <c r="BW11" s="332" t="str">
        <f>IF($K$11&gt;0,$K$11,"")</f>
        <v>TT01</v>
      </c>
      <c r="BX11" s="333"/>
      <c r="BY11" s="327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7"/>
      <c r="I12" s="337"/>
      <c r="J12" s="337"/>
      <c r="K12" s="334"/>
      <c r="L12" s="335"/>
      <c r="M12" s="328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7"/>
      <c r="Y12" s="337"/>
      <c r="Z12" s="337"/>
      <c r="AA12" s="334"/>
      <c r="AB12" s="335"/>
      <c r="AC12" s="328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7"/>
      <c r="AO12" s="337"/>
      <c r="AP12" s="337"/>
      <c r="AQ12" s="334"/>
      <c r="AR12" s="335"/>
      <c r="AS12" s="328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7"/>
      <c r="BE12" s="337"/>
      <c r="BF12" s="337"/>
      <c r="BG12" s="334"/>
      <c r="BH12" s="335"/>
      <c r="BI12" s="328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7"/>
      <c r="BU12" s="337"/>
      <c r="BV12" s="337"/>
      <c r="BW12" s="334"/>
      <c r="BX12" s="335"/>
      <c r="BY12" s="328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159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159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160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160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82</v>
      </c>
      <c r="AI22" s="200"/>
      <c r="AJ22" s="204" t="s">
        <v>83</v>
      </c>
      <c r="AK22" s="168" t="s">
        <v>84</v>
      </c>
      <c r="AL22" s="169" t="str">
        <f t="shared" ref="AL22:AL47" si="3">IF(AK22&gt;"","-","")</f>
        <v>-</v>
      </c>
      <c r="AM22" s="202">
        <v>0</v>
      </c>
      <c r="AN22" s="171">
        <f>HS.1-12</f>
        <v>2753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0.209228</v>
      </c>
      <c r="AW22" s="4"/>
      <c r="AX22" s="199" t="s">
        <v>161</v>
      </c>
      <c r="AY22" s="200"/>
      <c r="AZ22" s="201"/>
      <c r="BA22" s="205" t="s">
        <v>85</v>
      </c>
      <c r="BB22" s="169"/>
      <c r="BC22" s="181"/>
      <c r="BD22" s="182" t="s">
        <v>168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173</v>
      </c>
      <c r="BO22" s="200"/>
      <c r="BP22" s="201"/>
      <c r="BQ22" s="205" t="s">
        <v>178</v>
      </c>
      <c r="BR22" s="169"/>
      <c r="BS22" s="181"/>
      <c r="BT22" s="182" t="s">
        <v>170</v>
      </c>
      <c r="BU22" s="172">
        <v>1</v>
      </c>
      <c r="BV22" s="173">
        <f t="shared" ref="BV22:BV59" si="8">IF(BU22="","",Q*BU22)</f>
        <v>1</v>
      </c>
      <c r="BW22" s="184"/>
      <c r="BX22" s="185" t="s">
        <v>179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82</v>
      </c>
      <c r="AI23" s="200"/>
      <c r="AJ23" s="204" t="s">
        <v>83</v>
      </c>
      <c r="AK23" s="168" t="s">
        <v>84</v>
      </c>
      <c r="AL23" s="169" t="str">
        <f t="shared" si="3"/>
        <v>-</v>
      </c>
      <c r="AM23" s="202">
        <v>0</v>
      </c>
      <c r="AN23" s="208">
        <f>WS.1-225</f>
        <v>705</v>
      </c>
      <c r="AO23" s="183">
        <v>2</v>
      </c>
      <c r="AP23" s="173">
        <f t="shared" si="4"/>
        <v>2</v>
      </c>
      <c r="AQ23" s="203"/>
      <c r="AR23" s="175"/>
      <c r="AS23" s="176"/>
      <c r="AT23" s="177"/>
      <c r="AU23" s="178">
        <f t="shared" si="5"/>
        <v>7.5999999999999998E-2</v>
      </c>
      <c r="AV23" s="179">
        <f t="shared" si="6"/>
        <v>0.10715999999999999</v>
      </c>
      <c r="AW23" s="4"/>
      <c r="AX23" s="199" t="s">
        <v>162</v>
      </c>
      <c r="AY23" s="200"/>
      <c r="AZ23" s="201"/>
      <c r="BA23" s="168" t="s">
        <v>115</v>
      </c>
      <c r="BB23" s="169"/>
      <c r="BC23" s="181"/>
      <c r="BD23" s="182" t="s">
        <v>168</v>
      </c>
      <c r="BE23" s="172">
        <v>4</v>
      </c>
      <c r="BF23" s="173">
        <f t="shared" si="7"/>
        <v>4</v>
      </c>
      <c r="BG23" s="184"/>
      <c r="BH23" s="185" t="s">
        <v>116</v>
      </c>
      <c r="BI23" s="186"/>
      <c r="BJ23" s="187"/>
      <c r="BK23" s="206"/>
      <c r="BL23" s="189" t="s">
        <v>114</v>
      </c>
      <c r="BM23" s="4"/>
      <c r="BN23" s="199" t="s">
        <v>174</v>
      </c>
      <c r="BO23" s="200"/>
      <c r="BP23" s="201"/>
      <c r="BQ23" s="168" t="s">
        <v>91</v>
      </c>
      <c r="BR23" s="169"/>
      <c r="BS23" s="181"/>
      <c r="BT23" s="182" t="s">
        <v>169</v>
      </c>
      <c r="BU23" s="172">
        <f>(WS.1-12)/1000</f>
        <v>0.91800000000000004</v>
      </c>
      <c r="BV23" s="173">
        <f t="shared" si="8"/>
        <v>0.91800000000000004</v>
      </c>
      <c r="BW23" s="184" t="s">
        <v>107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88</v>
      </c>
      <c r="V24" s="169" t="str">
        <f t="shared" si="0"/>
        <v>-</v>
      </c>
      <c r="W24" s="202">
        <v>3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CONCATENATE("a= ",C.)</f>
        <v xml:space="preserve">a= 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82</v>
      </c>
      <c r="AI24" s="200"/>
      <c r="AJ24" s="204" t="s">
        <v>83</v>
      </c>
      <c r="AK24" s="168" t="s">
        <v>84</v>
      </c>
      <c r="AL24" s="169" t="str">
        <f t="shared" si="3"/>
        <v>-</v>
      </c>
      <c r="AM24" s="202">
        <v>0</v>
      </c>
      <c r="AN24" s="208">
        <v>201</v>
      </c>
      <c r="AO24" s="172">
        <v>2</v>
      </c>
      <c r="AP24" s="173">
        <f t="shared" si="4"/>
        <v>2</v>
      </c>
      <c r="AQ24" s="203"/>
      <c r="AR24" s="175"/>
      <c r="AS24" s="176"/>
      <c r="AT24" s="177"/>
      <c r="AU24" s="178">
        <f t="shared" si="5"/>
        <v>7.5999999999999998E-2</v>
      </c>
      <c r="AV24" s="179">
        <f t="shared" si="6"/>
        <v>3.0551999999999999E-2</v>
      </c>
      <c r="AW24" s="4"/>
      <c r="AX24" s="199" t="s">
        <v>162</v>
      </c>
      <c r="AY24" s="200"/>
      <c r="AZ24" s="201"/>
      <c r="BA24" s="168" t="s">
        <v>89</v>
      </c>
      <c r="BB24" s="169"/>
      <c r="BC24" s="181"/>
      <c r="BD24" s="182" t="s">
        <v>168</v>
      </c>
      <c r="BE24" s="172">
        <v>8</v>
      </c>
      <c r="BF24" s="173">
        <f t="shared" si="7"/>
        <v>8</v>
      </c>
      <c r="BG24" s="184"/>
      <c r="BH24" s="185" t="s">
        <v>90</v>
      </c>
      <c r="BI24" s="186"/>
      <c r="BJ24" s="187"/>
      <c r="BK24" s="188"/>
      <c r="BL24" s="189"/>
      <c r="BM24" s="4"/>
      <c r="BN24" s="199" t="s">
        <v>175</v>
      </c>
      <c r="BO24" s="200"/>
      <c r="BP24" s="201"/>
      <c r="BQ24" s="168" t="s">
        <v>94</v>
      </c>
      <c r="BR24" s="169"/>
      <c r="BS24" s="181"/>
      <c r="BT24" s="182" t="s">
        <v>170</v>
      </c>
      <c r="BU24" s="172">
        <v>2</v>
      </c>
      <c r="BV24" s="173">
        <f t="shared" si="8"/>
        <v>2</v>
      </c>
      <c r="BW24" s="184"/>
      <c r="BX24" s="185" t="s">
        <v>95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96</v>
      </c>
      <c r="AI25" s="200"/>
      <c r="AJ25" s="204" t="s">
        <v>83</v>
      </c>
      <c r="AK25" s="168" t="s">
        <v>97</v>
      </c>
      <c r="AL25" s="169" t="str">
        <f t="shared" si="3"/>
        <v>-</v>
      </c>
      <c r="AM25" s="202">
        <v>1</v>
      </c>
      <c r="AN25" s="208">
        <f>WS.1-12</f>
        <v>918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0.187</v>
      </c>
      <c r="AV25" s="179">
        <f t="shared" si="6"/>
        <v>0.17166599999999999</v>
      </c>
      <c r="AW25" s="4"/>
      <c r="AX25" s="199" t="s">
        <v>163</v>
      </c>
      <c r="AY25" s="200"/>
      <c r="AZ25" s="201"/>
      <c r="BA25" s="168" t="s">
        <v>93</v>
      </c>
      <c r="BB25" s="169"/>
      <c r="BC25" s="181"/>
      <c r="BD25" s="182" t="s">
        <v>168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199" t="s">
        <v>162</v>
      </c>
      <c r="BO25" s="200"/>
      <c r="BP25" s="201"/>
      <c r="BQ25" s="168" t="s">
        <v>99</v>
      </c>
      <c r="BR25" s="169"/>
      <c r="BS25" s="181"/>
      <c r="BT25" s="182" t="s">
        <v>170</v>
      </c>
      <c r="BU25" s="172">
        <v>4</v>
      </c>
      <c r="BV25" s="173">
        <f t="shared" si="8"/>
        <v>4</v>
      </c>
      <c r="BW25" s="184"/>
      <c r="BX25" s="185" t="s">
        <v>95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100</v>
      </c>
      <c r="AI26" s="200"/>
      <c r="AJ26" s="204" t="s">
        <v>83</v>
      </c>
      <c r="AK26" s="168" t="s">
        <v>101</v>
      </c>
      <c r="AL26" s="169" t="str">
        <f t="shared" si="3"/>
        <v>-</v>
      </c>
      <c r="AM26" s="202">
        <v>1</v>
      </c>
      <c r="AN26" s="171">
        <f>WS.1-8</f>
        <v>922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0.19177599999999997</v>
      </c>
      <c r="AW26" s="4"/>
      <c r="AX26" s="199" t="s">
        <v>162</v>
      </c>
      <c r="AY26" s="200"/>
      <c r="AZ26" s="201"/>
      <c r="BA26" s="168" t="s">
        <v>98</v>
      </c>
      <c r="BB26" s="169"/>
      <c r="BC26" s="181"/>
      <c r="BD26" s="182" t="s">
        <v>168</v>
      </c>
      <c r="BE26" s="172">
        <v>18</v>
      </c>
      <c r="BF26" s="173">
        <f t="shared" si="7"/>
        <v>18</v>
      </c>
      <c r="BG26" s="184"/>
      <c r="BH26" s="185" t="s">
        <v>171</v>
      </c>
      <c r="BI26" s="186"/>
      <c r="BJ26" s="187"/>
      <c r="BK26" s="188"/>
      <c r="BL26" s="189"/>
      <c r="BM26" s="4"/>
      <c r="BN26" s="199" t="s">
        <v>162</v>
      </c>
      <c r="BO26" s="200"/>
      <c r="BP26" s="201"/>
      <c r="BQ26" s="168" t="s">
        <v>104</v>
      </c>
      <c r="BR26" s="169"/>
      <c r="BS26" s="181"/>
      <c r="BT26" s="182" t="s">
        <v>170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180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 t="s">
        <v>105</v>
      </c>
      <c r="AI27" s="200"/>
      <c r="AJ27" s="204" t="s">
        <v>83</v>
      </c>
      <c r="AK27" s="168" t="s">
        <v>101</v>
      </c>
      <c r="AL27" s="169" t="str">
        <f t="shared" si="3"/>
        <v>-</v>
      </c>
      <c r="AM27" s="202">
        <v>4</v>
      </c>
      <c r="AN27" s="171">
        <f>HS.1-12</f>
        <v>2753</v>
      </c>
      <c r="AO27" s="172">
        <v>1</v>
      </c>
      <c r="AP27" s="173">
        <f t="shared" si="4"/>
        <v>1</v>
      </c>
      <c r="AQ27" s="210"/>
      <c r="AR27" s="175"/>
      <c r="AS27" s="176"/>
      <c r="AT27" s="212"/>
      <c r="AU27" s="178">
        <f t="shared" si="5"/>
        <v>0.20799999999999999</v>
      </c>
      <c r="AV27" s="179">
        <f t="shared" si="6"/>
        <v>0.57262400000000002</v>
      </c>
      <c r="AW27" s="4"/>
      <c r="AX27" s="199" t="s">
        <v>164</v>
      </c>
      <c r="AY27" s="200"/>
      <c r="AZ27" s="201"/>
      <c r="BA27" s="168" t="s">
        <v>102</v>
      </c>
      <c r="BB27" s="169"/>
      <c r="BC27" s="181"/>
      <c r="BD27" s="182" t="s">
        <v>169</v>
      </c>
      <c r="BE27" s="172">
        <v>1</v>
      </c>
      <c r="BF27" s="173">
        <f t="shared" si="7"/>
        <v>1</v>
      </c>
      <c r="BG27" s="213"/>
      <c r="BH27" s="185" t="s">
        <v>103</v>
      </c>
      <c r="BI27" s="186"/>
      <c r="BJ27" s="187"/>
      <c r="BK27" s="188"/>
      <c r="BL27" s="189"/>
      <c r="BM27" s="4"/>
      <c r="BN27" s="199" t="s">
        <v>176</v>
      </c>
      <c r="BO27" s="200"/>
      <c r="BP27" s="201"/>
      <c r="BQ27" s="168" t="s">
        <v>117</v>
      </c>
      <c r="BR27" s="169"/>
      <c r="BS27" s="181"/>
      <c r="BT27" s="182" t="s">
        <v>170</v>
      </c>
      <c r="BU27" s="172">
        <v>1</v>
      </c>
      <c r="BV27" s="173">
        <f t="shared" si="8"/>
        <v>1</v>
      </c>
      <c r="BW27" s="213"/>
      <c r="BX27" s="185" t="s">
        <v>118</v>
      </c>
      <c r="BY27" s="186"/>
      <c r="BZ27" s="187"/>
      <c r="CA27" s="188"/>
      <c r="CB27" s="189" t="s">
        <v>114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108</v>
      </c>
      <c r="AI28" s="215"/>
      <c r="AJ28" s="217" t="s">
        <v>83</v>
      </c>
      <c r="AK28" s="168" t="s">
        <v>101</v>
      </c>
      <c r="AL28" s="169" t="str">
        <f t="shared" si="3"/>
        <v>-</v>
      </c>
      <c r="AM28" s="202">
        <v>6</v>
      </c>
      <c r="AN28" s="171">
        <f>HS.1-12</f>
        <v>2753</v>
      </c>
      <c r="AO28" s="172">
        <v>1</v>
      </c>
      <c r="AP28" s="173">
        <f t="shared" si="4"/>
        <v>1</v>
      </c>
      <c r="AQ28" s="210"/>
      <c r="AR28" s="175"/>
      <c r="AS28" s="176"/>
      <c r="AT28" s="212"/>
      <c r="AU28" s="178">
        <f t="shared" si="5"/>
        <v>0.20799999999999999</v>
      </c>
      <c r="AV28" s="179">
        <f t="shared" si="6"/>
        <v>0.57262400000000002</v>
      </c>
      <c r="AW28" s="4"/>
      <c r="AX28" s="199" t="s">
        <v>165</v>
      </c>
      <c r="AY28" s="200"/>
      <c r="AZ28" s="201"/>
      <c r="BA28" s="168" t="s">
        <v>106</v>
      </c>
      <c r="BB28" s="169"/>
      <c r="BC28" s="181"/>
      <c r="BD28" s="182" t="s">
        <v>169</v>
      </c>
      <c r="BE28" s="172">
        <f>((W-61)+((H-38)*2))/1000</f>
        <v>6.4630000000000001</v>
      </c>
      <c r="BF28" s="173">
        <f t="shared" si="7"/>
        <v>6.4630000000000001</v>
      </c>
      <c r="BG28" s="184" t="s">
        <v>107</v>
      </c>
      <c r="BH28" s="185"/>
      <c r="BI28" s="186"/>
      <c r="BJ28" s="187"/>
      <c r="BK28" s="188"/>
      <c r="BL28" s="189"/>
      <c r="BM28" s="4"/>
      <c r="BN28" s="199" t="s">
        <v>177</v>
      </c>
      <c r="BO28" s="200"/>
      <c r="BP28" s="201"/>
      <c r="BQ28" s="168" t="s">
        <v>112</v>
      </c>
      <c r="BR28" s="169"/>
      <c r="BS28" s="181"/>
      <c r="BT28" s="182" t="s">
        <v>168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166</v>
      </c>
      <c r="AY29" s="200"/>
      <c r="AZ29" s="201"/>
      <c r="BA29" s="168" t="s">
        <v>109</v>
      </c>
      <c r="BB29" s="169"/>
      <c r="BC29" s="181"/>
      <c r="BD29" s="182" t="s">
        <v>168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162</v>
      </c>
      <c r="BO29" s="200"/>
      <c r="BP29" s="201"/>
      <c r="BQ29" s="168" t="s">
        <v>113</v>
      </c>
      <c r="BR29" s="169"/>
      <c r="BS29" s="181"/>
      <c r="BT29" s="182" t="s">
        <v>168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114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161</v>
      </c>
      <c r="AY30" s="200"/>
      <c r="AZ30" s="201"/>
      <c r="BA30" s="168" t="s">
        <v>110</v>
      </c>
      <c r="BB30" s="169"/>
      <c r="BC30" s="181"/>
      <c r="BD30" s="182" t="s">
        <v>168</v>
      </c>
      <c r="BE30" s="172">
        <v>1</v>
      </c>
      <c r="BF30" s="173">
        <f t="shared" si="7"/>
        <v>1</v>
      </c>
      <c r="BG30" s="184"/>
      <c r="BH30" s="185" t="s">
        <v>111</v>
      </c>
      <c r="BI30" s="186"/>
      <c r="BJ30" s="187"/>
      <c r="BK30" s="188"/>
      <c r="BL30" s="189"/>
      <c r="BM30" s="4"/>
      <c r="BN30" s="199"/>
      <c r="BO30" s="200"/>
      <c r="BP30" s="201"/>
      <c r="BQ30" s="168"/>
      <c r="BR30" s="169"/>
      <c r="BS30" s="181"/>
      <c r="BT30" s="182"/>
      <c r="BU30" s="172"/>
      <c r="BV30" s="173"/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167</v>
      </c>
      <c r="AY31" s="200"/>
      <c r="AZ31" s="201"/>
      <c r="BA31" s="168" t="s">
        <v>119</v>
      </c>
      <c r="BB31" s="169"/>
      <c r="BC31" s="181"/>
      <c r="BD31" s="182" t="s">
        <v>170</v>
      </c>
      <c r="BE31" s="172">
        <f>IF(H=2400,18,IF(H=2600,19,IF(H=2800,21,0)))+3</f>
        <v>24</v>
      </c>
      <c r="BF31" s="173">
        <f t="shared" si="7"/>
        <v>24</v>
      </c>
      <c r="BG31" s="184"/>
      <c r="BH31" s="185" t="s">
        <v>172</v>
      </c>
      <c r="BI31" s="186"/>
      <c r="BJ31" s="187"/>
      <c r="BK31" s="188"/>
      <c r="BL31" s="189" t="s">
        <v>114</v>
      </c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/>
      <c r="AY32" s="200"/>
      <c r="AZ32" s="201"/>
      <c r="BA32" s="168"/>
      <c r="BB32" s="169"/>
      <c r="BC32" s="181"/>
      <c r="BD32" s="182"/>
      <c r="BE32" s="172"/>
      <c r="BF32" s="173"/>
      <c r="BG32" s="184"/>
      <c r="BH32" s="185"/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ref="AX22:AX60" si="10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22:BD60" si="11">IF(BA33&gt;"",VLOOKUP(BA33&amp;$M$10,PART_MASTER,3,FALSE),"")</f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tr">
        <f t="shared" ref="BN22:BN60" si="12">IF(BQ33&gt;"",VLOOKUP(BQ33,PART_NAMA,3,FALSE),"")</f>
        <v/>
      </c>
      <c r="BO33" s="200"/>
      <c r="BP33" s="201"/>
      <c r="BQ33" s="168"/>
      <c r="BR33" s="169"/>
      <c r="BS33" s="181"/>
      <c r="BT33" s="182" t="str">
        <f t="shared" ref="BT23:BT58" si="13">IF(BQ33&gt;"",VLOOKUP(BQ33&amp;$M$10,PART_MASTER,3,FALSE),"")</f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tr">
        <f t="shared" si="10"/>
        <v/>
      </c>
      <c r="AY34" s="200"/>
      <c r="AZ34" s="201"/>
      <c r="BA34" s="168"/>
      <c r="BB34" s="169"/>
      <c r="BC34" s="181"/>
      <c r="BD34" s="182" t="str">
        <f t="shared" si="11"/>
        <v/>
      </c>
      <c r="BE34" s="172"/>
      <c r="BF34" s="173" t="str">
        <f t="shared" si="7"/>
        <v/>
      </c>
      <c r="BG34" s="213"/>
      <c r="BH34" s="185"/>
      <c r="BI34" s="186"/>
      <c r="BJ34" s="187"/>
      <c r="BK34" s="188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205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206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213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120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121</v>
      </c>
      <c r="C43" s="241"/>
      <c r="D43" s="241"/>
      <c r="E43" s="241"/>
      <c r="F43" s="242"/>
      <c r="G43" s="243"/>
      <c r="H43" s="244"/>
      <c r="I43" s="234"/>
      <c r="J43" s="245" t="s">
        <v>122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123</v>
      </c>
      <c r="C44" s="329" t="s">
        <v>124</v>
      </c>
      <c r="D44" s="330"/>
      <c r="E44" s="331"/>
      <c r="F44" s="329" t="s">
        <v>125</v>
      </c>
      <c r="G44" s="330"/>
      <c r="H44" s="331"/>
      <c r="I44" s="253"/>
      <c r="J44" s="254" t="s">
        <v>123</v>
      </c>
      <c r="K44" s="329" t="s">
        <v>124</v>
      </c>
      <c r="L44" s="330"/>
      <c r="M44" s="330"/>
      <c r="N44" s="331"/>
      <c r="O44" s="254" t="s">
        <v>126</v>
      </c>
      <c r="P44" s="255" t="s">
        <v>123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 t="str">
        <f t="shared" si="12"/>
        <v/>
      </c>
      <c r="BO44" s="200"/>
      <c r="BP44" s="201"/>
      <c r="BQ44" s="168"/>
      <c r="BR44" s="169"/>
      <c r="BS44" s="181"/>
      <c r="BT44" s="182" t="str">
        <f t="shared" si="13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127</v>
      </c>
      <c r="D45" s="258"/>
      <c r="E45" s="258"/>
      <c r="F45" s="259"/>
      <c r="G45" s="260"/>
      <c r="H45" s="261"/>
      <c r="I45" s="262"/>
      <c r="J45" s="263">
        <v>1</v>
      </c>
      <c r="K45" s="264" t="s">
        <v>128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2"/>
        <v/>
      </c>
      <c r="BO45" s="200"/>
      <c r="BP45" s="201"/>
      <c r="BQ45" s="168"/>
      <c r="BR45" s="169"/>
      <c r="BS45" s="181"/>
      <c r="BT45" s="182" t="str">
        <f t="shared" si="13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129</v>
      </c>
      <c r="D46" s="260"/>
      <c r="E46" s="260"/>
      <c r="F46" s="264"/>
      <c r="G46" s="260"/>
      <c r="H46" s="261"/>
      <c r="I46" s="262"/>
      <c r="J46" s="263">
        <v>2</v>
      </c>
      <c r="K46" s="264" t="s">
        <v>130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 t="str">
        <f t="shared" si="12"/>
        <v/>
      </c>
      <c r="BO46" s="200"/>
      <c r="BP46" s="201"/>
      <c r="BQ46" s="168"/>
      <c r="BR46" s="169"/>
      <c r="BS46" s="181"/>
      <c r="BT46" s="182" t="str">
        <f t="shared" si="13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131</v>
      </c>
      <c r="D47" s="260"/>
      <c r="E47" s="260"/>
      <c r="F47" s="264"/>
      <c r="G47" s="260"/>
      <c r="H47" s="261"/>
      <c r="I47" s="269"/>
      <c r="J47" s="263">
        <v>3</v>
      </c>
      <c r="K47" s="264" t="s">
        <v>132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 t="str">
        <f t="shared" si="12"/>
        <v/>
      </c>
      <c r="BO47" s="200"/>
      <c r="BP47" s="201"/>
      <c r="BQ47" s="168"/>
      <c r="BR47" s="169"/>
      <c r="BS47" s="181"/>
      <c r="BT47" s="268" t="str">
        <f t="shared" si="13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133</v>
      </c>
      <c r="D48" s="260"/>
      <c r="E48" s="260"/>
      <c r="F48" s="264"/>
      <c r="G48" s="260"/>
      <c r="H48" s="261"/>
      <c r="I48" s="269"/>
      <c r="J48" s="263">
        <v>4</v>
      </c>
      <c r="K48" s="264" t="s">
        <v>134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135</v>
      </c>
      <c r="AD48" s="274"/>
      <c r="AE48" s="275" t="s">
        <v>136</v>
      </c>
      <c r="AF48" s="276">
        <f>SUM(AF22:AF47)</f>
        <v>3.8794029999999999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135</v>
      </c>
      <c r="AT48" s="274"/>
      <c r="AU48" s="275" t="s">
        <v>136</v>
      </c>
      <c r="AV48" s="276">
        <f>SUM(AV22:AV47)</f>
        <v>1.8556299999999999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 t="str">
        <f t="shared" si="12"/>
        <v/>
      </c>
      <c r="BO48" s="200"/>
      <c r="BP48" s="201"/>
      <c r="BQ48" s="168"/>
      <c r="BR48" s="169"/>
      <c r="BS48" s="181"/>
      <c r="BT48" s="268" t="str">
        <f t="shared" si="13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137</v>
      </c>
      <c r="D49" s="260"/>
      <c r="E49" s="260"/>
      <c r="F49" s="264"/>
      <c r="G49" s="260"/>
      <c r="H49" s="261"/>
      <c r="I49" s="269"/>
      <c r="J49" s="263">
        <v>5</v>
      </c>
      <c r="K49" s="264" t="s">
        <v>138</v>
      </c>
      <c r="L49" s="260"/>
      <c r="M49" s="260"/>
      <c r="N49" s="265"/>
      <c r="O49" s="266"/>
      <c r="P49" s="267"/>
      <c r="Q49" s="4"/>
      <c r="R49" s="277" t="s">
        <v>139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140</v>
      </c>
      <c r="AE49" s="281" t="s">
        <v>141</v>
      </c>
      <c r="AF49" s="282">
        <f>AF48*0.986</f>
        <v>3.8250913579999999</v>
      </c>
      <c r="AG49" s="4"/>
      <c r="AH49" s="277" t="s">
        <v>139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140</v>
      </c>
      <c r="AU49" s="281" t="s">
        <v>141</v>
      </c>
      <c r="AV49" s="282">
        <f>AV48*0.986</f>
        <v>1.8296511799999999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 t="str">
        <f t="shared" si="12"/>
        <v/>
      </c>
      <c r="BO49" s="200"/>
      <c r="BP49" s="201"/>
      <c r="BQ49" s="168"/>
      <c r="BR49" s="169"/>
      <c r="BS49" s="181"/>
      <c r="BT49" s="182" t="str">
        <f t="shared" si="13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142</v>
      </c>
      <c r="D50" s="260"/>
      <c r="E50" s="260"/>
      <c r="F50" s="264"/>
      <c r="G50" s="260"/>
      <c r="H50" s="261"/>
      <c r="I50" s="269"/>
      <c r="J50" s="263">
        <v>6</v>
      </c>
      <c r="K50" s="264" t="s">
        <v>143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144</v>
      </c>
      <c r="AF50" s="282">
        <f>AF48*0.974*0.986</f>
        <v>3.7256389826919998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144</v>
      </c>
      <c r="AV50" s="282">
        <f>AV48*0.974*0.986</f>
        <v>1.7820802493199996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2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145</v>
      </c>
      <c r="D51" s="260"/>
      <c r="E51" s="260"/>
      <c r="F51" s="264"/>
      <c r="G51" s="260"/>
      <c r="H51" s="261"/>
      <c r="I51" s="269"/>
      <c r="J51" s="263">
        <v>7</v>
      </c>
      <c r="K51" s="264" t="s">
        <v>146</v>
      </c>
      <c r="L51" s="260"/>
      <c r="M51" s="260"/>
      <c r="N51" s="265"/>
      <c r="O51" s="266"/>
      <c r="P51" s="267"/>
      <c r="Q51" s="4"/>
      <c r="R51" s="285" t="s">
        <v>147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148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149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 t="str">
        <f t="shared" si="10"/>
        <v/>
      </c>
      <c r="AY52" s="200"/>
      <c r="AZ52" s="201"/>
      <c r="BA52" s="290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90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150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151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90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152</v>
      </c>
      <c r="C55" s="269"/>
      <c r="D55" s="269"/>
      <c r="E55" s="269"/>
      <c r="F55" s="269"/>
      <c r="G55" s="269"/>
      <c r="H55" s="269"/>
      <c r="I55" s="269"/>
      <c r="J55" s="303" t="s">
        <v>153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154</v>
      </c>
      <c r="K56" s="308"/>
      <c r="L56" s="308"/>
      <c r="M56" s="308"/>
      <c r="N56" s="309"/>
      <c r="O56" s="310" t="s">
        <v>155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2"/>
        <v/>
      </c>
      <c r="BO58" s="200"/>
      <c r="BP58" s="201"/>
      <c r="BQ58" s="290"/>
      <c r="BR58" s="169"/>
      <c r="BS58" s="181"/>
      <c r="BT58" s="182" t="str">
        <f t="shared" si="13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ref="BT59:BT60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156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157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157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157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157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157</v>
      </c>
    </row>
    <row r="62" spans="2:120" x14ac:dyDescent="0.25">
      <c r="BT62" s="278" t="s">
        <v>158</v>
      </c>
    </row>
    <row r="63" spans="2:120" x14ac:dyDescent="0.25">
      <c r="BT63" s="325"/>
    </row>
    <row r="64" spans="2:120" x14ac:dyDescent="0.25">
      <c r="BT64" s="325" t="s">
        <v>158</v>
      </c>
    </row>
    <row r="65" spans="72:72" x14ac:dyDescent="0.25">
      <c r="BT65" s="325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DOOR-ER</vt:lpstr>
      <vt:lpstr>'DOOR-ER'!A.</vt:lpstr>
      <vt:lpstr>'DOOR-ER'!C.</vt:lpstr>
      <vt:lpstr>'DOOR-ER'!F.</vt:lpstr>
      <vt:lpstr>'DOOR-ER'!GCS</vt:lpstr>
      <vt:lpstr>'DOOR-ER'!GTH</vt:lpstr>
      <vt:lpstr>'DOOR-ER'!H</vt:lpstr>
      <vt:lpstr>'DOOR-ER'!h.1</vt:lpstr>
      <vt:lpstr>'DOOR-ER'!h.10</vt:lpstr>
      <vt:lpstr>'DOOR-ER'!h.2</vt:lpstr>
      <vt:lpstr>'DOOR-ER'!h.3</vt:lpstr>
      <vt:lpstr>'DOOR-ER'!h.4</vt:lpstr>
      <vt:lpstr>'DOOR-ER'!h.5</vt:lpstr>
      <vt:lpstr>'DOOR-ER'!h.6</vt:lpstr>
      <vt:lpstr>'DOOR-ER'!h.7</vt:lpstr>
      <vt:lpstr>'DOOR-ER'!h.8</vt:lpstr>
      <vt:lpstr>'DOOR-ER'!h.9</vt:lpstr>
      <vt:lpstr>'DOOR-ER'!HS</vt:lpstr>
      <vt:lpstr>'DOOR-ER'!HS.1</vt:lpstr>
      <vt:lpstr>'DOOR-ER'!HS.2</vt:lpstr>
      <vt:lpstr>'DOOR-ER'!HS.3</vt:lpstr>
      <vt:lpstr>'DOOR-ER'!HS.4</vt:lpstr>
      <vt:lpstr>'DOOR-ER'!HS.5</vt:lpstr>
      <vt:lpstr>'DOOR-ER'!Print_Area</vt:lpstr>
      <vt:lpstr>'DOOR-ER'!Q</vt:lpstr>
      <vt:lpstr>'DOOR-ER'!R.</vt:lpstr>
      <vt:lpstr>'DOOR-ER'!W</vt:lpstr>
      <vt:lpstr>'DOOR-ER'!w.1</vt:lpstr>
      <vt:lpstr>'DOOR-ER'!w.10</vt:lpstr>
      <vt:lpstr>'DOOR-ER'!w.2</vt:lpstr>
      <vt:lpstr>'DOOR-ER'!w.3</vt:lpstr>
      <vt:lpstr>'DOOR-ER'!w.4</vt:lpstr>
      <vt:lpstr>'DOOR-ER'!w.5</vt:lpstr>
      <vt:lpstr>'DOOR-ER'!w.6</vt:lpstr>
      <vt:lpstr>'DOOR-ER'!w.7</vt:lpstr>
      <vt:lpstr>'DOOR-ER'!w.8</vt:lpstr>
      <vt:lpstr>'DOOR-ER'!w.9</vt:lpstr>
      <vt:lpstr>'DOOR-ER'!WS</vt:lpstr>
      <vt:lpstr>'DOOR-ER'!WS.1</vt:lpstr>
      <vt:lpstr>'DOOR-ER'!WS.2</vt:lpstr>
      <vt:lpstr>'DOOR-ER'!WS.3</vt:lpstr>
      <vt:lpstr>'DOOR-ER'!WS.4</vt:lpstr>
      <vt:lpstr>'DOOR-ER'!WS.5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2024-07-30T08:30:53Z</dcterms:created>
  <dcterms:modified xsi:type="dcterms:W3CDTF">2024-08-22T01:44:30Z</dcterms:modified>
</cp:coreProperties>
</file>