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1571C1B4-70D7-4BB9-9EC3-47DB1702970E}" xr6:coauthVersionLast="47" xr6:coauthVersionMax="47" xr10:uidLastSave="{00000000-0000-0000-0000-000000000000}"/>
  <bookViews>
    <workbookView xWindow="-108" yWindow="-108" windowWidth="23256" windowHeight="12456" xr2:uid="{87E16D69-515F-4269-8634-2FA1205F7365}"/>
  </bookViews>
  <sheets>
    <sheet name="DB-DOOR-E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'DB-DOOR-EL'!$P$18</definedName>
    <definedName name="BD">"BD"</definedName>
    <definedName name="C." localSheetId="0">'DB-DOOR-EL'!$P$17</definedName>
    <definedName name="F." localSheetId="0">'DB-DOOR-EL'!$P$16</definedName>
    <definedName name="GCS" localSheetId="0">'DB-DOOR-EL'!$O$12</definedName>
    <definedName name="GTH" localSheetId="0">'DB-DOOR-EL'!$O$11</definedName>
    <definedName name="H" localSheetId="0">'DB-DOOR-EL'!$E$12</definedName>
    <definedName name="h.1" localSheetId="0">'DB-DOOR-EL'!$C$14</definedName>
    <definedName name="h.10" localSheetId="0">'DB-DOOR-EL'!$E$18</definedName>
    <definedName name="h.2" localSheetId="0">'DB-DOOR-EL'!$C$15</definedName>
    <definedName name="h.3" localSheetId="0">'DB-DOOR-EL'!$C$16</definedName>
    <definedName name="h.4" localSheetId="0">'DB-DOOR-EL'!$C$17</definedName>
    <definedName name="h.5" localSheetId="0">'DB-DOOR-EL'!$C$18</definedName>
    <definedName name="h.6" localSheetId="0">'DB-DOOR-EL'!$E$14</definedName>
    <definedName name="h.7" localSheetId="0">'DB-DOOR-EL'!$E$15</definedName>
    <definedName name="h.8" localSheetId="0">'DB-DOOR-EL'!$E$16</definedName>
    <definedName name="h.9" localSheetId="0">'DB-DOOR-EL'!$E$17</definedName>
    <definedName name="HS" localSheetId="0">'DB-DOOR-EL'!$H$12</definedName>
    <definedName name="HS.1" localSheetId="0">'DB-DOOR-EL'!$L$14</definedName>
    <definedName name="HS.2" localSheetId="0">'DB-DOOR-EL'!$L$15</definedName>
    <definedName name="HS.3" localSheetId="0">'DB-DOOR-EL'!$L$16</definedName>
    <definedName name="HS.4" localSheetId="0">'DB-DOOR-EL'!$L$17</definedName>
    <definedName name="HS.5" localSheetId="0">'DB-DOOR-EL'!$L$18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'DB-DOOR-EL'!$1:$61</definedName>
    <definedName name="Q" localSheetId="0">'DB-DOOR-EL'!$I$11</definedName>
    <definedName name="R." localSheetId="0">'DB-DOOR-EL'!$C$62</definedName>
    <definedName name="st" hidden="1">[6]Gra_Ord_In_2000!$BA$12:$BA$1655</definedName>
    <definedName name="W" localSheetId="0">'DB-DOOR-EL'!$E$11</definedName>
    <definedName name="w.1" localSheetId="0">'DB-DOOR-EL'!$H$14</definedName>
    <definedName name="w.10" localSheetId="0">'DB-DOOR-EL'!$J$18</definedName>
    <definedName name="w.2" localSheetId="0">'DB-DOOR-EL'!$H$15</definedName>
    <definedName name="w.3" localSheetId="0">'DB-DOOR-EL'!$H$16</definedName>
    <definedName name="w.4" localSheetId="0">'DB-DOOR-EL'!$H$17</definedName>
    <definedName name="w.5" localSheetId="0">'DB-DOOR-EL'!$H$18</definedName>
    <definedName name="w.6" localSheetId="0">'DB-DOOR-EL'!$J$14</definedName>
    <definedName name="w.7" localSheetId="0">'DB-DOOR-EL'!$J$15</definedName>
    <definedName name="w.8" localSheetId="0">'DB-DOOR-EL'!$J$16</definedName>
    <definedName name="w.9" localSheetId="0">'DB-DOOR-EL'!$J$17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'DB-DOOR-EL'!$L$12</definedName>
    <definedName name="WS.1" localSheetId="0">'DB-DOOR-EL'!$N$14</definedName>
    <definedName name="WS.2" localSheetId="0">'DB-DOOR-EL'!$N$15</definedName>
    <definedName name="WS.3" localSheetId="0">'DB-DOOR-EL'!$N$16</definedName>
    <definedName name="WS.4" localSheetId="0">'DB-DOOR-EL'!$N$17</definedName>
    <definedName name="WS.5" localSheetId="0">'DB-DOOR-EL'!$N$18</definedName>
    <definedName name="Z_8BD11290_77B3_4D27_9040_BB9D2A7264B2_.wvu.PrintArea" localSheetId="0" hidden="1">'DB-DOOR-EL'!$1:$61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V60" i="1" l="1"/>
  <c r="BT60" i="1"/>
  <c r="BN60" i="1"/>
  <c r="BU34" i="1"/>
  <c r="BU27" i="1"/>
  <c r="BU24" i="1"/>
  <c r="BQ33" i="1"/>
  <c r="BE29" i="1"/>
  <c r="BF29" i="1" s="1"/>
  <c r="BE27" i="1"/>
  <c r="BF27" i="1" s="1"/>
  <c r="AU33" i="1"/>
  <c r="AV33" i="1" s="1"/>
  <c r="AP33" i="1"/>
  <c r="AN33" i="1"/>
  <c r="AL33" i="1"/>
  <c r="AU32" i="1"/>
  <c r="AV32" i="1" s="1"/>
  <c r="AP32" i="1"/>
  <c r="AN32" i="1"/>
  <c r="AL32" i="1"/>
  <c r="AU31" i="1"/>
  <c r="AV31" i="1" s="1"/>
  <c r="AP31" i="1"/>
  <c r="AN31" i="1"/>
  <c r="AL31" i="1"/>
  <c r="AU30" i="1"/>
  <c r="AV30" i="1" s="1"/>
  <c r="AP30" i="1"/>
  <c r="AN30" i="1"/>
  <c r="AL30" i="1"/>
  <c r="AU29" i="1"/>
  <c r="AV29" i="1" s="1"/>
  <c r="AP29" i="1"/>
  <c r="AN29" i="1"/>
  <c r="AL29" i="1"/>
  <c r="AV28" i="1"/>
  <c r="AU28" i="1"/>
  <c r="AP28" i="1"/>
  <c r="AL28" i="1"/>
  <c r="AV27" i="1"/>
  <c r="AU27" i="1"/>
  <c r="AP27" i="1"/>
  <c r="AL27" i="1"/>
  <c r="AV26" i="1"/>
  <c r="AU26" i="1"/>
  <c r="AP26" i="1"/>
  <c r="AN26" i="1"/>
  <c r="AL26" i="1"/>
  <c r="AU25" i="1"/>
  <c r="AV25" i="1" s="1"/>
  <c r="AP25" i="1"/>
  <c r="AN25" i="1"/>
  <c r="AL25" i="1"/>
  <c r="AU24" i="1"/>
  <c r="AV24" i="1" s="1"/>
  <c r="AP24" i="1"/>
  <c r="AN24" i="1"/>
  <c r="AL24" i="1"/>
  <c r="AU23" i="1"/>
  <c r="AV23" i="1" s="1"/>
  <c r="AP23" i="1"/>
  <c r="AN23" i="1"/>
  <c r="AL23" i="1"/>
  <c r="AU22" i="1"/>
  <c r="AV22" i="1" s="1"/>
  <c r="AP22" i="1"/>
  <c r="AN22" i="1"/>
  <c r="AL22" i="1"/>
  <c r="BF60" i="1"/>
  <c r="BD60" i="1"/>
  <c r="AX60" i="1"/>
  <c r="BF59" i="1"/>
  <c r="BD59" i="1"/>
  <c r="AX59" i="1"/>
  <c r="BF58" i="1"/>
  <c r="BD58" i="1"/>
  <c r="AX58" i="1"/>
  <c r="BF57" i="1"/>
  <c r="BD57" i="1"/>
  <c r="AX57" i="1"/>
  <c r="BF56" i="1"/>
  <c r="BD56" i="1"/>
  <c r="AX56" i="1"/>
  <c r="BF55" i="1"/>
  <c r="BD55" i="1"/>
  <c r="AX55" i="1"/>
  <c r="BF54" i="1"/>
  <c r="BD54" i="1"/>
  <c r="AX54" i="1"/>
  <c r="BF53" i="1"/>
  <c r="BD53" i="1"/>
  <c r="AX53" i="1"/>
  <c r="BF52" i="1"/>
  <c r="BD52" i="1"/>
  <c r="AX52" i="1"/>
  <c r="BF51" i="1"/>
  <c r="BD51" i="1"/>
  <c r="AX51" i="1"/>
  <c r="BF50" i="1"/>
  <c r="BD50" i="1"/>
  <c r="AX50" i="1"/>
  <c r="BF49" i="1"/>
  <c r="BD49" i="1"/>
  <c r="AX49" i="1"/>
  <c r="BF48" i="1"/>
  <c r="BD48" i="1"/>
  <c r="AX48" i="1"/>
  <c r="BF47" i="1"/>
  <c r="BD47" i="1"/>
  <c r="AX47" i="1"/>
  <c r="AV47" i="1"/>
  <c r="AU47" i="1"/>
  <c r="AP47" i="1"/>
  <c r="AL47" i="1"/>
  <c r="AF47" i="1"/>
  <c r="AE47" i="1"/>
  <c r="Z47" i="1"/>
  <c r="V47" i="1"/>
  <c r="BF46" i="1"/>
  <c r="BD46" i="1"/>
  <c r="AX46" i="1"/>
  <c r="AF46" i="1"/>
  <c r="AE46" i="1"/>
  <c r="Z46" i="1"/>
  <c r="V46" i="1"/>
  <c r="BF45" i="1"/>
  <c r="BD45" i="1"/>
  <c r="AX45" i="1"/>
  <c r="AF45" i="1"/>
  <c r="AE45" i="1"/>
  <c r="Z45" i="1"/>
  <c r="V45" i="1"/>
  <c r="BF44" i="1"/>
  <c r="BD44" i="1"/>
  <c r="AX44" i="1"/>
  <c r="AF44" i="1"/>
  <c r="AE44" i="1"/>
  <c r="Z44" i="1"/>
  <c r="V44" i="1"/>
  <c r="AF43" i="1"/>
  <c r="AE43" i="1"/>
  <c r="Z43" i="1"/>
  <c r="V43" i="1"/>
  <c r="AF42" i="1"/>
  <c r="AE42" i="1"/>
  <c r="Z42" i="1"/>
  <c r="V42" i="1"/>
  <c r="P42" i="1"/>
  <c r="O42" i="1"/>
  <c r="F42" i="1"/>
  <c r="AF41" i="1"/>
  <c r="AE41" i="1"/>
  <c r="Z41" i="1"/>
  <c r="V41" i="1"/>
  <c r="AF40" i="1"/>
  <c r="AE40" i="1"/>
  <c r="Z40" i="1"/>
  <c r="V40" i="1"/>
  <c r="AF39" i="1"/>
  <c r="AE39" i="1"/>
  <c r="Z39" i="1"/>
  <c r="V39" i="1"/>
  <c r="AF38" i="1"/>
  <c r="AE38" i="1"/>
  <c r="Z38" i="1"/>
  <c r="V38" i="1"/>
  <c r="AF37" i="1"/>
  <c r="AE37" i="1"/>
  <c r="Z37" i="1"/>
  <c r="V37" i="1"/>
  <c r="BV36" i="1"/>
  <c r="AF36" i="1"/>
  <c r="AE36" i="1"/>
  <c r="Z36" i="1"/>
  <c r="V36" i="1"/>
  <c r="BV35" i="1"/>
  <c r="AF35" i="1"/>
  <c r="AE35" i="1"/>
  <c r="Z35" i="1"/>
  <c r="V35" i="1"/>
  <c r="BV34" i="1"/>
  <c r="AV34" i="1"/>
  <c r="AU34" i="1"/>
  <c r="AP34" i="1"/>
  <c r="AL34" i="1"/>
  <c r="AF34" i="1"/>
  <c r="AE34" i="1"/>
  <c r="Z34" i="1"/>
  <c r="V34" i="1"/>
  <c r="BV33" i="1"/>
  <c r="BF33" i="1"/>
  <c r="BD33" i="1"/>
  <c r="AX33" i="1"/>
  <c r="AF33" i="1"/>
  <c r="AE33" i="1"/>
  <c r="Z33" i="1"/>
  <c r="V33" i="1"/>
  <c r="BV32" i="1"/>
  <c r="BF32" i="1"/>
  <c r="BD32" i="1"/>
  <c r="AX32" i="1"/>
  <c r="AF32" i="1"/>
  <c r="AE32" i="1"/>
  <c r="Z32" i="1"/>
  <c r="V32" i="1"/>
  <c r="BV31" i="1"/>
  <c r="AF31" i="1"/>
  <c r="AE31" i="1"/>
  <c r="Z31" i="1"/>
  <c r="V31" i="1"/>
  <c r="BF30" i="1"/>
  <c r="AF30" i="1"/>
  <c r="AE30" i="1"/>
  <c r="Z30" i="1"/>
  <c r="V30" i="1"/>
  <c r="AF29" i="1"/>
  <c r="AE29" i="1"/>
  <c r="Z29" i="1"/>
  <c r="V29" i="1"/>
  <c r="BV28" i="1"/>
  <c r="BF28" i="1"/>
  <c r="AF28" i="1"/>
  <c r="AE28" i="1"/>
  <c r="Z28" i="1"/>
  <c r="V28" i="1"/>
  <c r="BV27" i="1"/>
  <c r="AF27" i="1"/>
  <c r="AE27" i="1"/>
  <c r="Z27" i="1"/>
  <c r="V27" i="1"/>
  <c r="BV26" i="1"/>
  <c r="BF26" i="1"/>
  <c r="AF26" i="1"/>
  <c r="AE26" i="1"/>
  <c r="Z26" i="1"/>
  <c r="V26" i="1"/>
  <c r="BV25" i="1"/>
  <c r="BF25" i="1"/>
  <c r="AF25" i="1"/>
  <c r="AE25" i="1"/>
  <c r="Z25" i="1"/>
  <c r="V25" i="1"/>
  <c r="BV24" i="1"/>
  <c r="BF24" i="1"/>
  <c r="AE24" i="1"/>
  <c r="AF24" i="1" s="1"/>
  <c r="Z24" i="1"/>
  <c r="X24" i="1"/>
  <c r="V24" i="1"/>
  <c r="BV23" i="1"/>
  <c r="BF23" i="1"/>
  <c r="AE23" i="1"/>
  <c r="AF23" i="1" s="1"/>
  <c r="Z23" i="1"/>
  <c r="X23" i="1"/>
  <c r="V23" i="1"/>
  <c r="BV22" i="1"/>
  <c r="BF22" i="1"/>
  <c r="AE22" i="1"/>
  <c r="AF22" i="1" s="1"/>
  <c r="Z22" i="1"/>
  <c r="X22" i="1"/>
  <c r="V22" i="1"/>
  <c r="BZ18" i="1"/>
  <c r="BX18" i="1"/>
  <c r="BV18" i="1"/>
  <c r="BT18" i="1"/>
  <c r="BQ18" i="1"/>
  <c r="BO18" i="1"/>
  <c r="BJ18" i="1"/>
  <c r="BH18" i="1"/>
  <c r="BF18" i="1"/>
  <c r="BD18" i="1"/>
  <c r="BA18" i="1"/>
  <c r="AY18" i="1"/>
  <c r="AT18" i="1"/>
  <c r="AR18" i="1"/>
  <c r="AP18" i="1"/>
  <c r="AN18" i="1"/>
  <c r="AK18" i="1"/>
  <c r="AI18" i="1"/>
  <c r="AD18" i="1"/>
  <c r="AB18" i="1"/>
  <c r="Z18" i="1"/>
  <c r="X18" i="1"/>
  <c r="U18" i="1"/>
  <c r="S18" i="1"/>
  <c r="P18" i="1"/>
  <c r="AF18" i="1" s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Z14" i="1"/>
  <c r="BV14" i="1"/>
  <c r="BT14" i="1"/>
  <c r="BQ14" i="1"/>
  <c r="BO14" i="1"/>
  <c r="BL14" i="1"/>
  <c r="BJ14" i="1"/>
  <c r="BH14" i="1"/>
  <c r="BF14" i="1"/>
  <c r="BD14" i="1"/>
  <c r="BA14" i="1"/>
  <c r="AY14" i="1"/>
  <c r="AT14" i="1"/>
  <c r="AP14" i="1"/>
  <c r="AN14" i="1"/>
  <c r="AK14" i="1"/>
  <c r="AI14" i="1"/>
  <c r="AD14" i="1"/>
  <c r="AB14" i="1"/>
  <c r="Z14" i="1"/>
  <c r="X14" i="1"/>
  <c r="U14" i="1"/>
  <c r="S14" i="1"/>
  <c r="N14" i="1"/>
  <c r="L14" i="1"/>
  <c r="BV37" i="1" s="1"/>
  <c r="CA12" i="1"/>
  <c r="BZ12" i="1"/>
  <c r="BQ12" i="1"/>
  <c r="BK12" i="1"/>
  <c r="BA12" i="1"/>
  <c r="AU12" i="1"/>
  <c r="AK12" i="1"/>
  <c r="AE12" i="1"/>
  <c r="U12" i="1"/>
  <c r="N12" i="1"/>
  <c r="AD12" i="1" s="1"/>
  <c r="CA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AT11" i="1" s="1"/>
  <c r="CA10" i="1"/>
  <c r="BW10" i="1"/>
  <c r="BQ10" i="1"/>
  <c r="BK10" i="1"/>
  <c r="BA10" i="1"/>
  <c r="AU10" i="1"/>
  <c r="AQ10" i="1"/>
  <c r="AK10" i="1"/>
  <c r="AE10" i="1"/>
  <c r="AA10" i="1"/>
  <c r="M10" i="1"/>
  <c r="K10" i="1"/>
  <c r="BG10" i="1" s="1"/>
  <c r="CA9" i="1"/>
  <c r="BW9" i="1"/>
  <c r="BQ9" i="1"/>
  <c r="BK9" i="1"/>
  <c r="BA9" i="1"/>
  <c r="AU9" i="1"/>
  <c r="AK9" i="1"/>
  <c r="AE9" i="1"/>
  <c r="AA9" i="1"/>
  <c r="U9" i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CA4" i="1" s="1"/>
  <c r="E3" i="1"/>
  <c r="U3" i="1" s="1"/>
  <c r="AV2" i="1"/>
  <c r="BL2" i="1" s="1"/>
  <c r="CB2" i="1" s="1"/>
  <c r="AF2" i="1"/>
  <c r="AE4" i="1" l="1"/>
  <c r="AF48" i="1"/>
  <c r="AK3" i="1"/>
  <c r="AT12" i="1"/>
  <c r="BA3" i="1"/>
  <c r="AU4" i="1"/>
  <c r="AQ9" i="1"/>
  <c r="BZ11" i="1"/>
  <c r="BX14" i="1"/>
  <c r="BQ3" i="1"/>
  <c r="AD11" i="1"/>
  <c r="CB18" i="1"/>
  <c r="BJ12" i="1"/>
  <c r="BL18" i="1"/>
  <c r="BK4" i="1"/>
  <c r="BJ11" i="1"/>
  <c r="AR14" i="1"/>
  <c r="AV18" i="1"/>
  <c r="BV29" i="1"/>
  <c r="BV30" i="1"/>
  <c r="AV48" i="1" l="1"/>
  <c r="AF50" i="1"/>
  <c r="AF49" i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33417E5A-7A95-4B06-A084-C569907F32ED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66275192-D502-4215-89E4-B0CD77494AB4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4ED66509-D0D1-4308-B3B5-97FF32DFA661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<sst xmlns="http://schemas.openxmlformats.org/spreadsheetml/2006/main" count="528" uniqueCount="197">
  <si>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</si>
  <si>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</si>
  <si>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</si>
  <si>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</si>
  <si>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</si>
  <si>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</si>
  <si>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</si>
  <si>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</si>
  <si>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</si>
  <si>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</si>
  <si>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</si>
  <si>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</si>
  <si>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</si>
  <si>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</si>
  <si>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</si>
  <si>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DB-DOOR-EL NB</t>
  </si>
  <si>
    <t>Delivery Date</t>
  </si>
  <si>
    <t>Elevation Code</t>
  </si>
  <si>
    <t>53DPL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</si>
  <si>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</si>
  <si>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</si>
  <si>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</si>
  <si>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W8D-21004</t>
  </si>
  <si>
    <t>Unit Code</t>
  </si>
  <si>
    <r>
      <t xml:space="preserve">H </t>
    </r>
    <r>
      <rPr>
        <sz val="10"/>
        <rFont val="Arial"/>
        <family val="2"/>
      </rPr>
      <t>item</t>
    </r>
  </si>
  <si>
    <t>W8D-20013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</si>
  <si>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</si>
  <si>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</si>
  <si>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</si>
  <si>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</si>
  <si>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</si>
  <si>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</si>
  <si>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</si>
  <si>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</si>
  <si>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</si>
  <si>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</si>
  <si>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</si>
  <si>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</si>
  <si>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</si>
  <si>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</si>
  <si>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</si>
  <si>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</si>
  <si>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</si>
  <si>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</si>
  <si>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</si>
  <si>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</si>
  <si>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</si>
  <si>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</si>
  <si>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</si>
  <si>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</si>
  <si>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</si>
  <si>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</si>
  <si>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</si>
  <si>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</si>
  <si>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</si>
  <si>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</si>
  <si>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</si>
  <si>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</si>
  <si>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</si>
  <si>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</si>
  <si>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</si>
  <si>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</si>
  <si>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</si>
  <si>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</si>
  <si>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</si>
  <si>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</si>
  <si>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</si>
  <si>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</si>
  <si>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</si>
  <si>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</si>
  <si>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</si>
  <si>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</si>
  <si>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</si>
  <si>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</si>
  <si>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</si>
  <si>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</si>
  <si>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</si>
  <si>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</si>
  <si>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</si>
  <si>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</si>
  <si>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</si>
  <si>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9K-87020</t>
  </si>
  <si>
    <t>YS1N</t>
  </si>
  <si>
    <t>9K-91388</t>
  </si>
  <si>
    <t>9K-11369</t>
  </si>
  <si>
    <t>FOR HINGE</t>
  </si>
  <si>
    <t>JAMB(L)</t>
  </si>
  <si>
    <t>9K-87021</t>
  </si>
  <si>
    <t>9K-87023</t>
  </si>
  <si>
    <t>MS-4010</t>
  </si>
  <si>
    <t>JAMB(R)</t>
  </si>
  <si>
    <t>9K-87024</t>
  </si>
  <si>
    <t>9K-13470</t>
  </si>
  <si>
    <t>9K-20889</t>
  </si>
  <si>
    <t>EF-4010D7</t>
  </si>
  <si>
    <t>9K-30298</t>
  </si>
  <si>
    <t>9K-87025</t>
  </si>
  <si>
    <t>9K-20879</t>
  </si>
  <si>
    <t>FOR JAMB</t>
  </si>
  <si>
    <t>WR-3120</t>
  </si>
  <si>
    <t>2K-22464</t>
  </si>
  <si>
    <t>M</t>
  </si>
  <si>
    <t>4K-13677</t>
  </si>
  <si>
    <t>WF-3120</t>
  </si>
  <si>
    <t>BM-4025G</t>
  </si>
  <si>
    <t>FOR JOINT FRAME</t>
  </si>
  <si>
    <t>S</t>
  </si>
  <si>
    <t>9K-30171</t>
  </si>
  <si>
    <t>2K-38575</t>
  </si>
  <si>
    <t>9K-11382</t>
  </si>
  <si>
    <t>2K-30280</t>
  </si>
  <si>
    <t>EM-4008D8</t>
  </si>
  <si>
    <t>9K-30296</t>
  </si>
  <si>
    <t>C5c</t>
  </si>
  <si>
    <t>9K-11402</t>
  </si>
  <si>
    <t>9K-11384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</si>
  <si>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</si>
  <si>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</si>
  <si>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</si>
  <si>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</si>
  <si>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</si>
  <si>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</si>
  <si>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</si>
  <si>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</si>
  <si>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</si>
  <si>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</si>
  <si>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</si>
  <si>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</si>
  <si>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</si>
  <si>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</si>
  <si>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</si>
  <si>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</si>
  <si>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</si>
  <si>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</si>
  <si>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</si>
  <si>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</si>
  <si>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</si>
  <si>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</si>
  <si>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</si>
  <si>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</si>
  <si>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</si>
  <si>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</si>
  <si>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WWG_BASIC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</si>
  <si>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</si>
  <si>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</si>
  <si>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</si>
  <si>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</si>
  <si>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</si>
  <si>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</si>
  <si>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</si>
  <si>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</si>
  <si>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</si>
  <si>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</si>
  <si>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colour</t>
  </si>
  <si>
    <t>length</t>
  </si>
  <si>
    <t>BOTTOM ATTACHMENT (L)</t>
  </si>
  <si>
    <t>TOP ATTACHMENT (L)</t>
  </si>
  <si>
    <t>MEETING ATTACHMENT (L)</t>
  </si>
  <si>
    <t>LEFT ATTACHMENT (L)</t>
  </si>
  <si>
    <t>STRIPS (R)</t>
  </si>
  <si>
    <t>BOTTOM ATTACHMENT (R)</t>
  </si>
  <si>
    <t>TOP ATTACHMENT (R)</t>
  </si>
  <si>
    <t>RIGHT ATTACHMENT (R)</t>
  </si>
  <si>
    <t>MEETING ATTACHMENT (R)</t>
  </si>
  <si>
    <t>STRIPS (L)</t>
  </si>
  <si>
    <t>BACKPLATE</t>
  </si>
  <si>
    <t>SCREW</t>
  </si>
  <si>
    <t>HINGE</t>
  </si>
  <si>
    <t>SEALER PAD</t>
  </si>
  <si>
    <t>AT MATERIAL</t>
  </si>
  <si>
    <t>LOCK RECEIVER</t>
  </si>
  <si>
    <t>HOLE CAP</t>
  </si>
  <si>
    <t>YS</t>
  </si>
  <si>
    <t>YK</t>
  </si>
  <si>
    <t>Y</t>
  </si>
  <si>
    <t>FOR BACKPLATE, LOCK RECEIVER</t>
  </si>
  <si>
    <t>FOR JAMB, HEAD</t>
  </si>
  <si>
    <t>WOODEN PANEL</t>
  </si>
  <si>
    <t>MOHAIR</t>
  </si>
  <si>
    <t>CORNER CAP</t>
  </si>
  <si>
    <t>CAP</t>
  </si>
  <si>
    <t>FLUSHBOLT</t>
  </si>
  <si>
    <t>BOLT</t>
  </si>
  <si>
    <t>LOCKSET</t>
  </si>
  <si>
    <t>LABEL</t>
  </si>
  <si>
    <t>9K-40023</t>
  </si>
  <si>
    <t>9K-40027</t>
  </si>
  <si>
    <t>4K-14311 L=249</t>
  </si>
  <si>
    <t>DG</t>
  </si>
  <si>
    <t>FOR LOCKSET SIDE (L)</t>
  </si>
  <si>
    <t>FOR FLUSHBOLT SIDE (R)</t>
  </si>
  <si>
    <t>FOR CORNER CAP, MEETING SIDE</t>
  </si>
  <si>
    <t>FOR TOP, BOTTOM, HINGE, MEETING (SIDE)</t>
  </si>
  <si>
    <t>FOR LOCK RECEIVER</t>
  </si>
  <si>
    <t>L = 249</t>
  </si>
  <si>
    <t>L(9K-10837) = 767 L(9K-10838) = 1090</t>
  </si>
  <si>
    <t>FOR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</si>
</sst>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41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5" fillId="0" borderId="59" xfId="1" applyFont="1" applyBorder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5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6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</cellXfs>
  <cellStyles count="6">
    <cellStyle name="Currency_FORM New Break Down 2" xfId="3" xr:uid="{691CABEC-4A8B-4A55-8854-CF06853E2698}"/>
    <cellStyle name="Normal" xfId="0" builtinId="0"/>
    <cellStyle name="Normal 10" xfId="2" xr:uid="{93577D90-58F3-4A0F-AA94-BA1FDEC9144F}"/>
    <cellStyle name="Normal 2" xfId="1" xr:uid="{976B804A-2F04-46DF-908C-C869EFD96CC4}"/>
    <cellStyle name="Normal 5" xfId="4" xr:uid="{83E5D1E5-F648-4881-AF5A-760671406963}"/>
    <cellStyle name="Normal_COBA 2" xfId="5" xr:uid="{0C4090F8-BDCF-4F30-BEB1-5DB35AF9A5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150CEBF-0986-4056-A729-92CC5B3DE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E4B886D6-F429-462A-951C-27EF2B5C8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276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E5028D8E-4035-4EA9-B47F-844509C52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148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83DCB3B0-F83C-4BE6-9060-66961BFF8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37666B8D-282C-4713-AD2A-1FB421D0A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523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9495606B-B347-46B6-AA81-32BE957A0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698C3FD4-E107-42C2-B949-A2D80A487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10</xdr:col>
      <xdr:colOff>415800</xdr:colOff>
      <xdr:row>37</xdr:row>
      <xdr:rowOff>170497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3EB2C45A-07BB-490B-9F62-EA935AABA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81300" y="4107180"/>
          <a:ext cx="1955040" cy="302037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01B69-74C8-4004-8373-D81810EAF7D8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T28" sqref="T28"/>
    </sheetView>
  </sheetViews>
  <sheetFormatPr defaultColWidth="9.109375" defaultRowHeight="13.8" x14ac:dyDescent="0.25"/>
  <cols>
    <col min="1" max="1" width="4.33203125" style="4" customWidth="1"/>
    <col min="2" max="2" width="5.6640625" style="278" customWidth="1"/>
    <col min="3" max="3" width="8.33203125" style="278" customWidth="1"/>
    <col min="4" max="4" width="5.6640625" style="278" customWidth="1"/>
    <col min="5" max="5" width="10.6640625" style="278" customWidth="1"/>
    <col min="6" max="6" width="1.44140625" style="278" customWidth="1"/>
    <col min="7" max="7" width="4.44140625" style="278" customWidth="1"/>
    <col min="8" max="8" width="9.33203125" style="278" customWidth="1"/>
    <col min="9" max="9" width="5.6640625" style="278" customWidth="1"/>
    <col min="10" max="10" width="7.44140625" style="278" customWidth="1"/>
    <col min="11" max="11" width="6.33203125" style="278" customWidth="1"/>
    <col min="12" max="12" width="8.44140625" style="278" customWidth="1"/>
    <col min="13" max="13" width="7.88671875" style="278" customWidth="1"/>
    <col min="14" max="14" width="7.44140625" style="278" customWidth="1"/>
    <col min="15" max="15" width="8.6640625" style="278" customWidth="1"/>
    <col min="16" max="16" width="9.6640625" style="278" customWidth="1"/>
    <col min="17" max="17" width="4.33203125" style="278" customWidth="1"/>
    <col min="18" max="18" width="5.6640625" style="278" customWidth="1"/>
    <col min="19" max="19" width="7.44140625" style="278" customWidth="1"/>
    <col min="20" max="20" width="5.6640625" style="278" customWidth="1"/>
    <col min="21" max="21" width="10.6640625" style="278" customWidth="1"/>
    <col min="22" max="22" width="1.44140625" style="278" customWidth="1"/>
    <col min="23" max="23" width="4.44140625" style="278" customWidth="1"/>
    <col min="24" max="24" width="9.33203125" style="278" customWidth="1"/>
    <col min="25" max="25" width="5.6640625" style="278" customWidth="1"/>
    <col min="26" max="26" width="7.44140625" style="278" customWidth="1"/>
    <col min="27" max="27" width="6.33203125" style="278" customWidth="1"/>
    <col min="28" max="28" width="7.44140625" style="278" customWidth="1"/>
    <col min="29" max="29" width="7.33203125" style="278" customWidth="1"/>
    <col min="30" max="30" width="7.44140625" style="278" customWidth="1"/>
    <col min="31" max="31" width="8.6640625" style="278" customWidth="1"/>
    <col min="32" max="32" width="9.6640625" style="278" customWidth="1"/>
    <col min="33" max="33" width="4.33203125" style="278" customWidth="1"/>
    <col min="34" max="34" width="5.6640625" style="278" customWidth="1"/>
    <col min="35" max="35" width="7.44140625" style="278" customWidth="1"/>
    <col min="36" max="36" width="5.6640625" style="278" customWidth="1"/>
    <col min="37" max="37" width="10.6640625" style="278" customWidth="1"/>
    <col min="38" max="38" width="1.44140625" style="278" customWidth="1"/>
    <col min="39" max="39" width="4.44140625" style="278" customWidth="1"/>
    <col min="40" max="40" width="9.33203125" style="278" customWidth="1"/>
    <col min="41" max="41" width="5.6640625" style="278" customWidth="1"/>
    <col min="42" max="42" width="7.44140625" style="278" customWidth="1"/>
    <col min="43" max="43" width="6.33203125" style="278" customWidth="1"/>
    <col min="44" max="45" width="7.109375" style="278" customWidth="1"/>
    <col min="46" max="46" width="7.44140625" style="278" customWidth="1"/>
    <col min="47" max="47" width="8.6640625" style="278" customWidth="1"/>
    <col min="48" max="48" width="9.6640625" style="278" customWidth="1"/>
    <col min="49" max="49" width="4.33203125" style="278" customWidth="1"/>
    <col min="50" max="50" width="5.6640625" style="278" customWidth="1"/>
    <col min="51" max="51" width="7.44140625" style="278" customWidth="1"/>
    <col min="52" max="52" width="5.6640625" style="278" customWidth="1"/>
    <col min="53" max="53" width="10.6640625" style="278" customWidth="1"/>
    <col min="54" max="54" width="1.44140625" style="278" customWidth="1"/>
    <col min="55" max="55" width="4.44140625" style="278" customWidth="1"/>
    <col min="56" max="56" width="9.33203125" style="278" customWidth="1"/>
    <col min="57" max="57" width="5.6640625" style="278" customWidth="1"/>
    <col min="58" max="58" width="7.44140625" style="278" customWidth="1"/>
    <col min="59" max="59" width="6.33203125" style="278" customWidth="1"/>
    <col min="60" max="60" width="7.44140625" style="278" customWidth="1"/>
    <col min="61" max="61" width="7.33203125" style="278" customWidth="1"/>
    <col min="62" max="62" width="7.44140625" style="278" customWidth="1"/>
    <col min="63" max="63" width="8.6640625" style="278" customWidth="1"/>
    <col min="64" max="64" width="9.6640625" style="278" customWidth="1"/>
    <col min="65" max="65" width="4.33203125" style="278" customWidth="1"/>
    <col min="66" max="66" width="5.6640625" style="278" customWidth="1"/>
    <col min="67" max="67" width="7.44140625" style="278" customWidth="1"/>
    <col min="68" max="68" width="5.6640625" style="278" customWidth="1"/>
    <col min="69" max="69" width="10.6640625" style="278" customWidth="1"/>
    <col min="70" max="70" width="1.44140625" style="278" customWidth="1"/>
    <col min="71" max="71" width="4.44140625" style="278" customWidth="1"/>
    <col min="72" max="72" width="9.33203125" style="278" customWidth="1"/>
    <col min="73" max="73" width="5.6640625" style="278" customWidth="1"/>
    <col min="74" max="74" width="7.44140625" style="278" customWidth="1"/>
    <col min="75" max="75" width="6.33203125" style="278" customWidth="1"/>
    <col min="76" max="76" width="7.44140625" style="278" customWidth="1"/>
    <col min="77" max="77" width="7.33203125" style="278" customWidth="1"/>
    <col min="78" max="78" width="7.44140625" style="278" customWidth="1"/>
    <col min="79" max="79" width="8.6640625" style="278" customWidth="1"/>
    <col min="80" max="80" width="9.6640625" style="278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45526.475419675924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45526.475419675924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45526.475419675924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45526.475419675924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45526.475419675924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DB-DOOR-EL NB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DB-DOOR-EL NB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DB-DOOR-EL NB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DB-DOOR-EL NB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53DPL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53DPL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53DPL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53DPL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27">
        <f>W</f>
        <v>1934</v>
      </c>
      <c r="L9" s="329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53DPL</v>
      </c>
      <c r="V9" s="37"/>
      <c r="W9" s="56"/>
      <c r="X9" s="63"/>
      <c r="Y9" s="63"/>
      <c r="Z9" s="64" t="s">
        <v>21</v>
      </c>
      <c r="AA9" s="327">
        <f>$K$9</f>
        <v>1934</v>
      </c>
      <c r="AB9" s="329"/>
      <c r="AC9" s="66"/>
      <c r="AD9" s="62"/>
      <c r="AE9" s="60" t="str">
        <f>IF($O$9&gt;0,$O$9,"")</f>
        <v>W8D-21004</v>
      </c>
      <c r="AF9" s="61"/>
      <c r="AG9" s="3"/>
      <c r="AH9" s="54" t="s">
        <v>20</v>
      </c>
      <c r="AI9" s="37"/>
      <c r="AJ9" s="38"/>
      <c r="AK9" s="55" t="str">
        <f>IF($E$9&gt;0,$E$9,"")</f>
        <v>53DPL</v>
      </c>
      <c r="AL9" s="37"/>
      <c r="AM9" s="56"/>
      <c r="AN9" s="63"/>
      <c r="AO9" s="63"/>
      <c r="AP9" s="64" t="s">
        <v>21</v>
      </c>
      <c r="AQ9" s="327">
        <f>$K$9</f>
        <v>1934</v>
      </c>
      <c r="AR9" s="329"/>
      <c r="AS9" s="66"/>
      <c r="AT9" s="62"/>
      <c r="AU9" s="60" t="str">
        <f>IF($O$9&gt;0,$O$9,"")</f>
        <v>W8D-21004</v>
      </c>
      <c r="AV9" s="61"/>
      <c r="AW9" s="3"/>
      <c r="AX9" s="54" t="s">
        <v>20</v>
      </c>
      <c r="AY9" s="37"/>
      <c r="AZ9" s="38"/>
      <c r="BA9" s="55" t="str">
        <f>IF(E9&gt;0,E9,"")</f>
        <v>53DPL</v>
      </c>
      <c r="BB9" s="37"/>
      <c r="BC9" s="56"/>
      <c r="BD9" s="63"/>
      <c r="BE9" s="63"/>
      <c r="BF9" s="64" t="s">
        <v>21</v>
      </c>
      <c r="BG9" s="327">
        <f>$K$9</f>
        <v>1934</v>
      </c>
      <c r="BH9" s="329"/>
      <c r="BI9" s="66"/>
      <c r="BJ9" s="62"/>
      <c r="BK9" s="60" t="str">
        <f>IF($O$9&gt;0,$O$9,"")</f>
        <v>W8D-21004</v>
      </c>
      <c r="BL9" s="61"/>
      <c r="BM9" s="3"/>
      <c r="BN9" s="54" t="s">
        <v>20</v>
      </c>
      <c r="BO9" s="37"/>
      <c r="BP9" s="38"/>
      <c r="BQ9" s="55" t="str">
        <f>IF(U9&gt;0,U9,"")</f>
        <v>53DPL</v>
      </c>
      <c r="BR9" s="37"/>
      <c r="BS9" s="56"/>
      <c r="BT9" s="63"/>
      <c r="BU9" s="63"/>
      <c r="BV9" s="64" t="s">
        <v>21</v>
      </c>
      <c r="BW9" s="327">
        <f>$K$9</f>
        <v>1934</v>
      </c>
      <c r="BX9" s="329"/>
      <c r="BY9" s="66"/>
      <c r="BZ9" s="62"/>
      <c r="CA9" s="60" t="str">
        <f>IF($O$9&gt;0,$O$9,"")</f>
        <v>W8D-21004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27">
        <f>H</f>
        <v>2800</v>
      </c>
      <c r="L10" s="328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27">
        <f>$K$10</f>
        <v>2800</v>
      </c>
      <c r="AB10" s="329"/>
      <c r="AC10" s="66"/>
      <c r="AD10" s="62"/>
      <c r="AE10" s="60" t="str">
        <f>IF($O$10&gt;0,$O$10,"")</f>
        <v>W8D-20013</v>
      </c>
      <c r="AF10" s="61"/>
      <c r="AG10" s="3"/>
      <c r="AH10" s="54" t="s">
        <v>23</v>
      </c>
      <c r="AI10" s="37"/>
      <c r="AJ10" s="38"/>
      <c r="AK10" s="55" t="str">
        <f>IF($BQ$43="9K-11383","53DPL-I/HA","53DPL-I/NA")</f>
        <v>53DPL-I/NA</v>
      </c>
      <c r="AL10" s="37"/>
      <c r="AM10" s="56"/>
      <c r="AN10" s="63"/>
      <c r="AO10" s="63"/>
      <c r="AP10" s="67" t="s">
        <v>24</v>
      </c>
      <c r="AQ10" s="327">
        <f>$K$10</f>
        <v>2800</v>
      </c>
      <c r="AR10" s="329"/>
      <c r="AS10" s="66"/>
      <c r="AT10" s="62"/>
      <c r="AU10" s="60" t="str">
        <f>IF($O$10&gt;0,$O$10,"")</f>
        <v>W8D-20013</v>
      </c>
      <c r="AV10" s="61"/>
      <c r="AW10" s="3"/>
      <c r="AX10" s="54" t="s">
        <v>23</v>
      </c>
      <c r="AY10" s="37"/>
      <c r="AZ10" s="38"/>
      <c r="BA10" s="55" t="str">
        <f>IF($U$10&gt;0,$U$10,"")</f>
        <v>53DPL</v>
      </c>
      <c r="BB10" s="37"/>
      <c r="BC10" s="56"/>
      <c r="BD10" s="63"/>
      <c r="BE10" s="63"/>
      <c r="BF10" s="67" t="s">
        <v>24</v>
      </c>
      <c r="BG10" s="327">
        <f>$K$10</f>
        <v>2800</v>
      </c>
      <c r="BH10" s="329"/>
      <c r="BI10" s="66"/>
      <c r="BJ10" s="62"/>
      <c r="BK10" s="60" t="str">
        <f>IF($O$10&gt;0,$O$10,"")</f>
        <v>W8D-20013</v>
      </c>
      <c r="BL10" s="61"/>
      <c r="BM10" s="3"/>
      <c r="BN10" s="54" t="s">
        <v>23</v>
      </c>
      <c r="BO10" s="37"/>
      <c r="BP10" s="38"/>
      <c r="BQ10" s="55" t="str">
        <f>IF($AK$10&gt;0,$AK$10,"")</f>
        <v>53DPL-I/NA</v>
      </c>
      <c r="BR10" s="37"/>
      <c r="BS10" s="56"/>
      <c r="BT10" s="63"/>
      <c r="BU10" s="63"/>
      <c r="BV10" s="67" t="s">
        <v>24</v>
      </c>
      <c r="BW10" s="327">
        <f>$K$10</f>
        <v>2800</v>
      </c>
      <c r="BX10" s="329"/>
      <c r="BY10" s="66"/>
      <c r="BZ10" s="62"/>
      <c r="CA10" s="60" t="str">
        <f>IF($O$10&gt;0,$O$10,"")</f>
        <v>W8D-20013</v>
      </c>
      <c r="CB10" s="61"/>
    </row>
    <row r="11" spans="2:80" ht="15" customHeight="1" x14ac:dyDescent="0.25">
      <c r="B11" s="69" t="s">
        <v>26</v>
      </c>
      <c r="C11" s="70"/>
      <c r="D11" s="71"/>
      <c r="E11" s="72">
        <v>1934</v>
      </c>
      <c r="F11" s="25"/>
      <c r="G11" s="73"/>
      <c r="H11" s="330" t="s">
        <v>27</v>
      </c>
      <c r="I11" s="330">
        <v>1</v>
      </c>
      <c r="J11" s="330" t="s">
        <v>28</v>
      </c>
      <c r="K11" s="332" t="s">
        <v>29</v>
      </c>
      <c r="L11" s="333"/>
      <c r="M11" s="336" t="s">
        <v>30</v>
      </c>
      <c r="N11" s="74" t="str">
        <f>IF(GTH=10,"5+5",IF(GTH=16,"5+6+5",IF(GTH=18,"6+6+6","")))</f>
        <v/>
      </c>
      <c r="O11" s="75">
        <v>5</v>
      </c>
      <c r="P11" s="76" t="s">
        <v>31</v>
      </c>
      <c r="Q11" s="3"/>
      <c r="R11" s="69" t="s">
        <v>26</v>
      </c>
      <c r="S11" s="70"/>
      <c r="T11" s="71"/>
      <c r="U11" s="25">
        <f>IF($E$11&gt;0,$E$11,"")</f>
        <v>1934</v>
      </c>
      <c r="V11" s="25"/>
      <c r="W11" s="73"/>
      <c r="X11" s="330" t="s">
        <v>27</v>
      </c>
      <c r="Y11" s="330">
        <f>IF($I$11&gt;0,$I$11,"")</f>
        <v>1</v>
      </c>
      <c r="Z11" s="330" t="s">
        <v>28</v>
      </c>
      <c r="AA11" s="332" t="str">
        <f>IF($K$11&gt;0,$K$11,"")</f>
        <v>TT01</v>
      </c>
      <c r="AB11" s="333"/>
      <c r="AC11" s="336" t="s">
        <v>30</v>
      </c>
      <c r="AD11" s="74" t="str">
        <f>IF($N$11&gt;0,$N$11,"")</f>
        <v/>
      </c>
      <c r="AE11" s="75">
        <f>IF($O$11&gt;0,$O$11,"")</f>
        <v>5</v>
      </c>
      <c r="AF11" s="76" t="s">
        <v>31</v>
      </c>
      <c r="AG11" s="3"/>
      <c r="AH11" s="69" t="s">
        <v>26</v>
      </c>
      <c r="AI11" s="70"/>
      <c r="AJ11" s="71"/>
      <c r="AK11" s="25">
        <f>IF($E$11&gt;0,$E$11,"")</f>
        <v>1934</v>
      </c>
      <c r="AL11" s="25"/>
      <c r="AM11" s="73"/>
      <c r="AN11" s="330" t="s">
        <v>27</v>
      </c>
      <c r="AO11" s="330">
        <f>IF($I$11&gt;0,$I$11,"")</f>
        <v>1</v>
      </c>
      <c r="AP11" s="330" t="s">
        <v>28</v>
      </c>
      <c r="AQ11" s="332" t="str">
        <f>IF($K$11&gt;0,$K$11,"")</f>
        <v>TT01</v>
      </c>
      <c r="AR11" s="333"/>
      <c r="AS11" s="336" t="s">
        <v>30</v>
      </c>
      <c r="AT11" s="74" t="str">
        <f>IF($N$11&gt;0,$N$11,"")</f>
        <v/>
      </c>
      <c r="AU11" s="75">
        <f>IF($O$11&gt;0,$O$11,"")</f>
        <v>5</v>
      </c>
      <c r="AV11" s="76" t="s">
        <v>31</v>
      </c>
      <c r="AW11" s="3"/>
      <c r="AX11" s="69" t="s">
        <v>26</v>
      </c>
      <c r="AY11" s="70"/>
      <c r="AZ11" s="71"/>
      <c r="BA11" s="25">
        <f>IF($E$11&gt;0,$E$11,"")</f>
        <v>1934</v>
      </c>
      <c r="BB11" s="25"/>
      <c r="BC11" s="73"/>
      <c r="BD11" s="330" t="s">
        <v>27</v>
      </c>
      <c r="BE11" s="330">
        <f>IF($I$11&gt;0,$I$11,"")</f>
        <v>1</v>
      </c>
      <c r="BF11" s="330" t="s">
        <v>28</v>
      </c>
      <c r="BG11" s="332" t="str">
        <f>IF($K$11&gt;0,$K$11,"")</f>
        <v>TT01</v>
      </c>
      <c r="BH11" s="333"/>
      <c r="BI11" s="336" t="s">
        <v>30</v>
      </c>
      <c r="BJ11" s="74" t="str">
        <f>IF($N$11&gt;0,$N$11,"")</f>
        <v/>
      </c>
      <c r="BK11" s="75">
        <f>IF($O$11&gt;0,$O$11,"")</f>
        <v>5</v>
      </c>
      <c r="BL11" s="76" t="s">
        <v>31</v>
      </c>
      <c r="BM11" s="3"/>
      <c r="BN11" s="69" t="s">
        <v>26</v>
      </c>
      <c r="BO11" s="70"/>
      <c r="BP11" s="71"/>
      <c r="BQ11" s="25">
        <f>IF($E$11&gt;0,$E$11,"")</f>
        <v>1934</v>
      </c>
      <c r="BR11" s="25"/>
      <c r="BS11" s="73"/>
      <c r="BT11" s="330" t="s">
        <v>27</v>
      </c>
      <c r="BU11" s="330">
        <f>IF($I$11&gt;0,$I$11,"")</f>
        <v>1</v>
      </c>
      <c r="BV11" s="330" t="s">
        <v>28</v>
      </c>
      <c r="BW11" s="332" t="str">
        <f>IF($K$11&gt;0,$K$11,"")</f>
        <v>TT01</v>
      </c>
      <c r="BX11" s="333"/>
      <c r="BY11" s="336" t="s">
        <v>30</v>
      </c>
      <c r="BZ11" s="74" t="str">
        <f>IF($N$11&gt;0,$N$11,"")</f>
        <v/>
      </c>
      <c r="CA11" s="75">
        <f>IF($O$11&gt;0,$O$11,"")</f>
        <v>5</v>
      </c>
      <c r="CB11" s="76" t="s">
        <v>31</v>
      </c>
    </row>
    <row r="12" spans="2:80" ht="15" customHeight="1" thickBot="1" x14ac:dyDescent="0.3">
      <c r="B12" s="77" t="s">
        <v>32</v>
      </c>
      <c r="C12" s="78"/>
      <c r="D12" s="79"/>
      <c r="E12" s="80">
        <v>2800</v>
      </c>
      <c r="F12" s="81"/>
      <c r="G12" s="82"/>
      <c r="H12" s="331"/>
      <c r="I12" s="331"/>
      <c r="J12" s="331"/>
      <c r="K12" s="334"/>
      <c r="L12" s="335"/>
      <c r="M12" s="337"/>
      <c r="N12" s="83" t="str">
        <f>IF(GCS=10,"5+5",IF(GCS=16,"5+6+5",IF(GCS=18,"6+6+6","")))</f>
        <v/>
      </c>
      <c r="O12" s="84"/>
      <c r="P12" s="85"/>
      <c r="Q12" s="3"/>
      <c r="R12" s="77" t="s">
        <v>32</v>
      </c>
      <c r="S12" s="78"/>
      <c r="T12" s="79"/>
      <c r="U12" s="81">
        <f>IF($E$12&gt;0,$E$12,"")</f>
        <v>2800</v>
      </c>
      <c r="V12" s="81"/>
      <c r="W12" s="82"/>
      <c r="X12" s="331"/>
      <c r="Y12" s="331"/>
      <c r="Z12" s="331"/>
      <c r="AA12" s="334"/>
      <c r="AB12" s="335"/>
      <c r="AC12" s="337"/>
      <c r="AD12" s="83" t="str">
        <f>IF($N$12&gt;0,$N$12,"")</f>
        <v/>
      </c>
      <c r="AE12" s="86" t="str">
        <f>IF($O$12&gt;0,$O$12,"")</f>
        <v/>
      </c>
      <c r="AF12" s="85" t="s">
        <v>31</v>
      </c>
      <c r="AG12" s="3"/>
      <c r="AH12" s="77" t="s">
        <v>32</v>
      </c>
      <c r="AI12" s="78"/>
      <c r="AJ12" s="79"/>
      <c r="AK12" s="81">
        <f>IF($E$12&gt;0,$E$12,"")</f>
        <v>2800</v>
      </c>
      <c r="AL12" s="81"/>
      <c r="AM12" s="82"/>
      <c r="AN12" s="331"/>
      <c r="AO12" s="331"/>
      <c r="AP12" s="331"/>
      <c r="AQ12" s="334"/>
      <c r="AR12" s="335"/>
      <c r="AS12" s="337"/>
      <c r="AT12" s="83" t="str">
        <f>IF($N$12&gt;0,$N$12,"")</f>
        <v/>
      </c>
      <c r="AU12" s="86" t="str">
        <f>IF($O$12&gt;0,$O$12,"")</f>
        <v/>
      </c>
      <c r="AV12" s="85" t="s">
        <v>31</v>
      </c>
      <c r="AW12" s="3"/>
      <c r="AX12" s="77" t="s">
        <v>32</v>
      </c>
      <c r="AY12" s="78"/>
      <c r="AZ12" s="79"/>
      <c r="BA12" s="81">
        <f>IF($E$12&gt;0,$E$12,"")</f>
        <v>2800</v>
      </c>
      <c r="BB12" s="81"/>
      <c r="BC12" s="82"/>
      <c r="BD12" s="331"/>
      <c r="BE12" s="331"/>
      <c r="BF12" s="331"/>
      <c r="BG12" s="334"/>
      <c r="BH12" s="335"/>
      <c r="BI12" s="337"/>
      <c r="BJ12" s="83" t="str">
        <f>IF($N$12&gt;0,$N$12,"")</f>
        <v/>
      </c>
      <c r="BK12" s="86" t="str">
        <f>IF($O$12&gt;0,$O$12,"")</f>
        <v/>
      </c>
      <c r="BL12" s="85" t="s">
        <v>31</v>
      </c>
      <c r="BM12" s="3"/>
      <c r="BN12" s="77" t="s">
        <v>32</v>
      </c>
      <c r="BO12" s="78"/>
      <c r="BP12" s="79"/>
      <c r="BQ12" s="81">
        <f>IF($E$12&gt;0,$E$12,"")</f>
        <v>2800</v>
      </c>
      <c r="BR12" s="81"/>
      <c r="BS12" s="82"/>
      <c r="BT12" s="331"/>
      <c r="BU12" s="331"/>
      <c r="BV12" s="331"/>
      <c r="BW12" s="334"/>
      <c r="BX12" s="335"/>
      <c r="BY12" s="337"/>
      <c r="BZ12" s="83" t="str">
        <f>IF($N$12&gt;0,$N$12,"")</f>
        <v/>
      </c>
      <c r="CA12" s="86" t="str">
        <f>IF($O$12&gt;0,$O$12,"")</f>
        <v/>
      </c>
      <c r="CB12" s="85" t="s">
        <v>31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33</v>
      </c>
      <c r="C14" s="92"/>
      <c r="D14" s="93" t="s">
        <v>34</v>
      </c>
      <c r="E14" s="92"/>
      <c r="F14" s="11" t="s">
        <v>35</v>
      </c>
      <c r="G14" s="94"/>
      <c r="H14" s="95"/>
      <c r="I14" s="11" t="s">
        <v>36</v>
      </c>
      <c r="J14" s="95"/>
      <c r="K14" s="96" t="s">
        <v>37</v>
      </c>
      <c r="L14" s="97">
        <f>H-35</f>
        <v>2765</v>
      </c>
      <c r="M14" s="96" t="s">
        <v>38</v>
      </c>
      <c r="N14" s="98">
        <f>W/2-40</f>
        <v>927</v>
      </c>
      <c r="O14" s="99"/>
      <c r="P14" s="100"/>
      <c r="R14" s="91" t="s">
        <v>33</v>
      </c>
      <c r="S14" s="101" t="str">
        <f>IF($C$14&gt;0,$C$14,"")</f>
        <v/>
      </c>
      <c r="T14" s="93" t="s">
        <v>34</v>
      </c>
      <c r="U14" s="101" t="str">
        <f>IF($E$14&gt;0,$E$14,"")</f>
        <v/>
      </c>
      <c r="V14" s="11" t="s">
        <v>35</v>
      </c>
      <c r="W14" s="94"/>
      <c r="X14" s="99" t="str">
        <f>IF($H$14&gt;0,$H$14,"")</f>
        <v/>
      </c>
      <c r="Y14" s="11" t="s">
        <v>36</v>
      </c>
      <c r="Z14" s="96" t="str">
        <f>IF($J$14&gt;0,$J$14,"")</f>
        <v/>
      </c>
      <c r="AA14" s="96" t="s">
        <v>37</v>
      </c>
      <c r="AB14" s="102">
        <f>IF($L$14&gt;0,$L$14,"")</f>
        <v>2765</v>
      </c>
      <c r="AC14" s="96" t="s">
        <v>38</v>
      </c>
      <c r="AD14" s="103">
        <f>IF($N$14&gt;0,$N$14,"")</f>
        <v>927</v>
      </c>
      <c r="AE14" s="99"/>
      <c r="AF14" s="100"/>
      <c r="AH14" s="91" t="s">
        <v>33</v>
      </c>
      <c r="AI14" s="101" t="str">
        <f>IF($C$14&gt;0,$C$14,"")</f>
        <v/>
      </c>
      <c r="AJ14" s="93" t="s">
        <v>34</v>
      </c>
      <c r="AK14" s="101" t="str">
        <f>IF($E$14&gt;0,$E$14,"")</f>
        <v/>
      </c>
      <c r="AL14" s="11" t="s">
        <v>35</v>
      </c>
      <c r="AM14" s="94"/>
      <c r="AN14" s="99" t="str">
        <f>IF($H$14&gt;0,$H$14,"")</f>
        <v/>
      </c>
      <c r="AO14" s="11" t="s">
        <v>36</v>
      </c>
      <c r="AP14" s="96" t="str">
        <f>IF($J$14&gt;0,$J$14,"")</f>
        <v/>
      </c>
      <c r="AQ14" s="96" t="s">
        <v>37</v>
      </c>
      <c r="AR14" s="102">
        <f>IF($L$14&gt;0,$L$14,"")</f>
        <v>2765</v>
      </c>
      <c r="AS14" s="96" t="s">
        <v>38</v>
      </c>
      <c r="AT14" s="103">
        <f>IF($N$14&gt;0,$N$14,"")</f>
        <v>927</v>
      </c>
      <c r="AU14" s="99"/>
      <c r="AV14" s="100"/>
      <c r="AX14" s="91" t="s">
        <v>33</v>
      </c>
      <c r="AY14" s="101" t="str">
        <f>IF($C$14&gt;0,$C$14,"")</f>
        <v/>
      </c>
      <c r="AZ14" s="93" t="s">
        <v>34</v>
      </c>
      <c r="BA14" s="101" t="str">
        <f>IF($E$14&gt;0,$E$14,"")</f>
        <v/>
      </c>
      <c r="BB14" s="11" t="s">
        <v>35</v>
      </c>
      <c r="BC14" s="94"/>
      <c r="BD14" s="99" t="str">
        <f>IF($H$14&gt;0,$H$14,"")</f>
        <v/>
      </c>
      <c r="BE14" s="11" t="s">
        <v>36</v>
      </c>
      <c r="BF14" s="96" t="str">
        <f>IF($J$14&gt;0,$J$14,"")</f>
        <v/>
      </c>
      <c r="BG14" s="96" t="s">
        <v>37</v>
      </c>
      <c r="BH14" s="102">
        <f>IF($L$14&gt;0,$L$14,"")</f>
        <v>2765</v>
      </c>
      <c r="BI14" s="96" t="s">
        <v>38</v>
      </c>
      <c r="BJ14" s="103">
        <f>IF($N$14&gt;0,$N$14,"")</f>
        <v>927</v>
      </c>
      <c r="BK14" s="99"/>
      <c r="BL14" s="100" t="str">
        <f>IF($P$14&gt;0,$P$14,"")</f>
        <v/>
      </c>
      <c r="BN14" s="91" t="s">
        <v>33</v>
      </c>
      <c r="BO14" s="101" t="str">
        <f>IF($C$14&gt;0,$C$14,"")</f>
        <v/>
      </c>
      <c r="BP14" s="93" t="s">
        <v>34</v>
      </c>
      <c r="BQ14" s="101" t="str">
        <f>IF($E$14&gt;0,$E$14,"")</f>
        <v/>
      </c>
      <c r="BR14" s="11" t="s">
        <v>35</v>
      </c>
      <c r="BS14" s="94"/>
      <c r="BT14" s="99" t="str">
        <f>IF($H$14&gt;0,$H$14,"")</f>
        <v/>
      </c>
      <c r="BU14" s="11" t="s">
        <v>36</v>
      </c>
      <c r="BV14" s="96" t="str">
        <f>IF($J$14&gt;0,$J$14,"")</f>
        <v/>
      </c>
      <c r="BW14" s="96" t="s">
        <v>37</v>
      </c>
      <c r="BX14" s="102">
        <f>IF($L$14&gt;0,$L$14,"")</f>
        <v>2765</v>
      </c>
      <c r="BY14" s="96" t="s">
        <v>38</v>
      </c>
      <c r="BZ14" s="103">
        <f>IF($N$14&gt;0,$N$14,"")</f>
        <v>927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39</v>
      </c>
      <c r="C15" s="105"/>
      <c r="D15" s="71" t="s">
        <v>40</v>
      </c>
      <c r="E15" s="105"/>
      <c r="F15" s="24" t="s">
        <v>41</v>
      </c>
      <c r="G15" s="106"/>
      <c r="H15" s="107"/>
      <c r="I15" s="24" t="s">
        <v>42</v>
      </c>
      <c r="J15" s="108"/>
      <c r="K15" s="109" t="s">
        <v>43</v>
      </c>
      <c r="L15" s="110"/>
      <c r="M15" s="109" t="s">
        <v>44</v>
      </c>
      <c r="N15" s="105"/>
      <c r="O15" s="109"/>
      <c r="P15" s="111"/>
      <c r="R15" s="104" t="s">
        <v>39</v>
      </c>
      <c r="S15" s="71" t="str">
        <f>IF($C$15&gt;0,$C$15,"")</f>
        <v/>
      </c>
      <c r="T15" s="71" t="s">
        <v>40</v>
      </c>
      <c r="U15" s="71" t="str">
        <f>IF($E$15&gt;0,$E$15,"")</f>
        <v/>
      </c>
      <c r="V15" s="24" t="s">
        <v>41</v>
      </c>
      <c r="W15" s="106"/>
      <c r="X15" s="112" t="str">
        <f>IF($H$15&gt;0,$H$15,"")</f>
        <v/>
      </c>
      <c r="Y15" s="24" t="s">
        <v>42</v>
      </c>
      <c r="Z15" s="109" t="str">
        <f>IF($J$15&gt;0,$J$15,"")</f>
        <v/>
      </c>
      <c r="AA15" s="109" t="s">
        <v>43</v>
      </c>
      <c r="AB15" s="113" t="str">
        <f>IF($L$15&gt;0,$L$15,"")</f>
        <v/>
      </c>
      <c r="AC15" s="109" t="s">
        <v>44</v>
      </c>
      <c r="AD15" s="71" t="str">
        <f>IF($N$15&gt;0,$N$15,"")</f>
        <v/>
      </c>
      <c r="AE15" s="109"/>
      <c r="AF15" s="111"/>
      <c r="AH15" s="104" t="s">
        <v>39</v>
      </c>
      <c r="AI15" s="71" t="str">
        <f>IF($C$15&gt;0,$C$15,"")</f>
        <v/>
      </c>
      <c r="AJ15" s="71" t="s">
        <v>40</v>
      </c>
      <c r="AK15" s="71" t="str">
        <f>IF($E$15&gt;0,$E$15,"")</f>
        <v/>
      </c>
      <c r="AL15" s="24" t="s">
        <v>41</v>
      </c>
      <c r="AM15" s="106"/>
      <c r="AN15" s="112" t="str">
        <f>IF($H$15&gt;0,$H$15,"")</f>
        <v/>
      </c>
      <c r="AO15" s="24" t="s">
        <v>42</v>
      </c>
      <c r="AP15" s="109" t="str">
        <f>IF($J$15&gt;0,$J$15,"")</f>
        <v/>
      </c>
      <c r="AQ15" s="109" t="s">
        <v>43</v>
      </c>
      <c r="AR15" s="113" t="str">
        <f>IF($L$15&gt;0,$L$15,"")</f>
        <v/>
      </c>
      <c r="AS15" s="109" t="s">
        <v>44</v>
      </c>
      <c r="AT15" s="71" t="str">
        <f>IF($N$15&gt;0,$N$15,"")</f>
        <v/>
      </c>
      <c r="AU15" s="109"/>
      <c r="AV15" s="111"/>
      <c r="AX15" s="104" t="s">
        <v>39</v>
      </c>
      <c r="AY15" s="71" t="str">
        <f>IF($C$15&gt;0,$C$15,"")</f>
        <v/>
      </c>
      <c r="AZ15" s="71" t="s">
        <v>40</v>
      </c>
      <c r="BA15" s="71" t="str">
        <f>IF($E$15&gt;0,$E$15,"")</f>
        <v/>
      </c>
      <c r="BB15" s="24" t="s">
        <v>41</v>
      </c>
      <c r="BC15" s="106"/>
      <c r="BD15" s="112" t="str">
        <f>IF($H$15&gt;0,$H$15,"")</f>
        <v/>
      </c>
      <c r="BE15" s="24" t="s">
        <v>42</v>
      </c>
      <c r="BF15" s="109" t="str">
        <f>IF($J$15&gt;0,$J$15,"")</f>
        <v/>
      </c>
      <c r="BG15" s="109" t="s">
        <v>43</v>
      </c>
      <c r="BH15" s="113" t="str">
        <f>IF($L$15&gt;0,$L$15,"")</f>
        <v/>
      </c>
      <c r="BI15" s="109" t="s">
        <v>44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39</v>
      </c>
      <c r="BO15" s="71" t="str">
        <f>IF($C$15&gt;0,$C$15,"")</f>
        <v/>
      </c>
      <c r="BP15" s="71" t="s">
        <v>40</v>
      </c>
      <c r="BQ15" s="71" t="str">
        <f>IF($E$15&gt;0,$E$15,"")</f>
        <v/>
      </c>
      <c r="BR15" s="24" t="s">
        <v>41</v>
      </c>
      <c r="BS15" s="106"/>
      <c r="BT15" s="112" t="str">
        <f>IF($H$15&gt;0,$H$15,"")</f>
        <v/>
      </c>
      <c r="BU15" s="24" t="s">
        <v>42</v>
      </c>
      <c r="BV15" s="109" t="str">
        <f>IF($J$15&gt;0,$J$15,"")</f>
        <v/>
      </c>
      <c r="BW15" s="109" t="s">
        <v>43</v>
      </c>
      <c r="BX15" s="113" t="str">
        <f>IF($L$15&gt;0,$L$15,"")</f>
        <v/>
      </c>
      <c r="BY15" s="109" t="s">
        <v>44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45</v>
      </c>
      <c r="C16" s="105"/>
      <c r="D16" s="71" t="s">
        <v>46</v>
      </c>
      <c r="E16" s="105"/>
      <c r="F16" s="24" t="s">
        <v>47</v>
      </c>
      <c r="G16" s="106"/>
      <c r="H16" s="105"/>
      <c r="I16" s="24" t="s">
        <v>48</v>
      </c>
      <c r="J16" s="114"/>
      <c r="K16" s="109" t="s">
        <v>49</v>
      </c>
      <c r="L16" s="110"/>
      <c r="M16" s="109" t="s">
        <v>50</v>
      </c>
      <c r="N16" s="115"/>
      <c r="O16" s="116" t="s">
        <v>51</v>
      </c>
      <c r="P16" s="117"/>
      <c r="R16" s="104" t="s">
        <v>45</v>
      </c>
      <c r="S16" s="71" t="str">
        <f>IF($C$16&gt;0,$C$16,"")</f>
        <v/>
      </c>
      <c r="T16" s="71" t="s">
        <v>46</v>
      </c>
      <c r="U16" s="71" t="str">
        <f>IF($E$16&gt;0,$E$16,"")</f>
        <v/>
      </c>
      <c r="V16" s="24" t="s">
        <v>47</v>
      </c>
      <c r="W16" s="106"/>
      <c r="X16" s="71" t="str">
        <f>IF($H$16&gt;0,$H$16,"")</f>
        <v/>
      </c>
      <c r="Y16" s="24" t="s">
        <v>48</v>
      </c>
      <c r="Z16" s="116" t="str">
        <f>IF($J$16&gt;0,$J$16,"")</f>
        <v/>
      </c>
      <c r="AA16" s="109" t="s">
        <v>49</v>
      </c>
      <c r="AB16" s="113" t="str">
        <f>IF($L$16&gt;0,$L$16,"")</f>
        <v/>
      </c>
      <c r="AC16" s="109" t="s">
        <v>50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45</v>
      </c>
      <c r="AI16" s="71" t="str">
        <f>IF($C$16&gt;0,$C$16,"")</f>
        <v/>
      </c>
      <c r="AJ16" s="71" t="s">
        <v>46</v>
      </c>
      <c r="AK16" s="71" t="str">
        <f>IF($E$16&gt;0,$E$16,"")</f>
        <v/>
      </c>
      <c r="AL16" s="24" t="s">
        <v>47</v>
      </c>
      <c r="AM16" s="106"/>
      <c r="AN16" s="71" t="str">
        <f>IF($H$16&gt;0,$H$16,"")</f>
        <v/>
      </c>
      <c r="AO16" s="24" t="s">
        <v>48</v>
      </c>
      <c r="AP16" s="116" t="str">
        <f>IF($J$16&gt;0,$J$16,"")</f>
        <v/>
      </c>
      <c r="AQ16" s="109" t="s">
        <v>49</v>
      </c>
      <c r="AR16" s="113" t="str">
        <f>IF($L$16&gt;0,$L$16,"")</f>
        <v/>
      </c>
      <c r="AS16" s="109" t="s">
        <v>50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45</v>
      </c>
      <c r="AY16" s="71" t="str">
        <f>IF($C$16&gt;0,$C$16,"")</f>
        <v/>
      </c>
      <c r="AZ16" s="71" t="s">
        <v>46</v>
      </c>
      <c r="BA16" s="71" t="str">
        <f>IF($E$16&gt;0,$E$16,"")</f>
        <v/>
      </c>
      <c r="BB16" s="24" t="s">
        <v>47</v>
      </c>
      <c r="BC16" s="106"/>
      <c r="BD16" s="71" t="str">
        <f>IF($H$16&gt;0,$H$16,"")</f>
        <v/>
      </c>
      <c r="BE16" s="24" t="s">
        <v>48</v>
      </c>
      <c r="BF16" s="116" t="str">
        <f>IF($J$16&gt;0,$J$16,"")</f>
        <v/>
      </c>
      <c r="BG16" s="109" t="s">
        <v>49</v>
      </c>
      <c r="BH16" s="113" t="str">
        <f>IF($L$16&gt;0,$L$16,"")</f>
        <v/>
      </c>
      <c r="BI16" s="109" t="s">
        <v>50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45</v>
      </c>
      <c r="BO16" s="71" t="str">
        <f>IF($C$16&gt;0,$C$16,"")</f>
        <v/>
      </c>
      <c r="BP16" s="71" t="s">
        <v>46</v>
      </c>
      <c r="BQ16" s="71" t="str">
        <f>IF($E$16&gt;0,$E$16,"")</f>
        <v/>
      </c>
      <c r="BR16" s="24" t="s">
        <v>47</v>
      </c>
      <c r="BS16" s="106"/>
      <c r="BT16" s="71" t="str">
        <f>IF($H$16&gt;0,$H$16,"")</f>
        <v/>
      </c>
      <c r="BU16" s="24" t="s">
        <v>48</v>
      </c>
      <c r="BV16" s="116" t="str">
        <f>IF($J$16&gt;0,$J$16,"")</f>
        <v/>
      </c>
      <c r="BW16" s="109" t="s">
        <v>49</v>
      </c>
      <c r="BX16" s="113" t="str">
        <f>IF($L$16&gt;0,$L$16,"")</f>
        <v/>
      </c>
      <c r="BY16" s="109" t="s">
        <v>50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52</v>
      </c>
      <c r="C17" s="105"/>
      <c r="D17" s="71" t="s">
        <v>53</v>
      </c>
      <c r="E17" s="105"/>
      <c r="F17" s="24" t="s">
        <v>54</v>
      </c>
      <c r="G17" s="106"/>
      <c r="H17" s="105"/>
      <c r="I17" s="24" t="s">
        <v>55</v>
      </c>
      <c r="J17" s="114"/>
      <c r="K17" s="109" t="s">
        <v>56</v>
      </c>
      <c r="L17" s="119"/>
      <c r="M17" s="109" t="s">
        <v>57</v>
      </c>
      <c r="N17" s="115"/>
      <c r="O17" s="116" t="s">
        <v>58</v>
      </c>
      <c r="P17" s="117"/>
      <c r="R17" s="104" t="s">
        <v>52</v>
      </c>
      <c r="S17" s="71" t="str">
        <f>IF($C$17&gt;0,$C$17,"")</f>
        <v/>
      </c>
      <c r="T17" s="71" t="s">
        <v>53</v>
      </c>
      <c r="U17" s="71" t="str">
        <f>IF($E$17&gt;0,$E$17,"")</f>
        <v/>
      </c>
      <c r="V17" s="24" t="s">
        <v>54</v>
      </c>
      <c r="W17" s="106"/>
      <c r="X17" s="71" t="str">
        <f>IF($H$17&gt;0,$H$17,"")</f>
        <v/>
      </c>
      <c r="Y17" s="24" t="s">
        <v>55</v>
      </c>
      <c r="Z17" s="116" t="str">
        <f>IF($J$17&gt;0,$J$17,"")</f>
        <v/>
      </c>
      <c r="AA17" s="109" t="s">
        <v>56</v>
      </c>
      <c r="AB17" s="120" t="str">
        <f>IF($L$17&gt;0,$L$17,"")</f>
        <v/>
      </c>
      <c r="AC17" s="109" t="s">
        <v>57</v>
      </c>
      <c r="AD17" s="118" t="str">
        <f>IF($N$17&gt;0,$N$17,"")</f>
        <v/>
      </c>
      <c r="AE17" s="116"/>
      <c r="AF17" s="117" t="str">
        <f>IF($P$17&gt;0,$P$17,"")</f>
        <v/>
      </c>
      <c r="AH17" s="104" t="s">
        <v>52</v>
      </c>
      <c r="AI17" s="71" t="str">
        <f>IF($C$17&gt;0,$C$17,"")</f>
        <v/>
      </c>
      <c r="AJ17" s="71" t="s">
        <v>53</v>
      </c>
      <c r="AK17" s="71" t="str">
        <f>IF($E$17&gt;0,$E$17,"")</f>
        <v/>
      </c>
      <c r="AL17" s="24" t="s">
        <v>54</v>
      </c>
      <c r="AM17" s="106"/>
      <c r="AN17" s="71" t="str">
        <f>IF($H$17&gt;0,$H$17,"")</f>
        <v/>
      </c>
      <c r="AO17" s="24" t="s">
        <v>55</v>
      </c>
      <c r="AP17" s="116" t="str">
        <f>IF($J$17&gt;0,$J$17,"")</f>
        <v/>
      </c>
      <c r="AQ17" s="109" t="s">
        <v>56</v>
      </c>
      <c r="AR17" s="120" t="str">
        <f>IF($L$17&gt;0,$L$17,"")</f>
        <v/>
      </c>
      <c r="AS17" s="109" t="s">
        <v>57</v>
      </c>
      <c r="AT17" s="118" t="str">
        <f>IF($N$17&gt;0,$N$17,"")</f>
        <v/>
      </c>
      <c r="AU17" s="116" t="s">
        <v>58</v>
      </c>
      <c r="AV17" s="117" t="str">
        <f>IF($P$17&gt;0,$P$17,"")</f>
        <v/>
      </c>
      <c r="AX17" s="104" t="s">
        <v>52</v>
      </c>
      <c r="AY17" s="71" t="str">
        <f>IF($C$17&gt;0,$C$17,"")</f>
        <v/>
      </c>
      <c r="AZ17" s="71" t="s">
        <v>53</v>
      </c>
      <c r="BA17" s="71" t="str">
        <f>IF($E$17&gt;0,$E$17,"")</f>
        <v/>
      </c>
      <c r="BB17" s="24" t="s">
        <v>54</v>
      </c>
      <c r="BC17" s="106"/>
      <c r="BD17" s="71" t="str">
        <f>IF($H$17&gt;0,$H$17,"")</f>
        <v/>
      </c>
      <c r="BE17" s="24" t="s">
        <v>55</v>
      </c>
      <c r="BF17" s="116" t="str">
        <f>IF($J$17&gt;0,$J$17,"")</f>
        <v/>
      </c>
      <c r="BG17" s="109" t="s">
        <v>56</v>
      </c>
      <c r="BH17" s="120" t="str">
        <f>IF($L$17&gt;0,$L$17,"")</f>
        <v/>
      </c>
      <c r="BI17" s="109" t="s">
        <v>57</v>
      </c>
      <c r="BJ17" s="118" t="str">
        <f>IF($N$17&gt;0,$N$17,"")</f>
        <v/>
      </c>
      <c r="BK17" s="116" t="s">
        <v>58</v>
      </c>
      <c r="BL17" s="117" t="str">
        <f>IF($P$17&gt;0,$P$17,"")</f>
        <v/>
      </c>
      <c r="BN17" s="104" t="s">
        <v>52</v>
      </c>
      <c r="BO17" s="71" t="str">
        <f>IF($C$17&gt;0,$C$17,"")</f>
        <v/>
      </c>
      <c r="BP17" s="71" t="s">
        <v>53</v>
      </c>
      <c r="BQ17" s="71" t="str">
        <f>IF($E$17&gt;0,$E$17,"")</f>
        <v/>
      </c>
      <c r="BR17" s="24" t="s">
        <v>54</v>
      </c>
      <c r="BS17" s="106"/>
      <c r="BT17" s="71" t="str">
        <f>IF($H$17&gt;0,$H$17,"")</f>
        <v/>
      </c>
      <c r="BU17" s="24" t="s">
        <v>55</v>
      </c>
      <c r="BV17" s="116" t="str">
        <f>IF($J$17&gt;0,$J$17,"")</f>
        <v/>
      </c>
      <c r="BW17" s="109" t="s">
        <v>56</v>
      </c>
      <c r="BX17" s="120" t="str">
        <f>IF($L$17&gt;0,$L$17,"")</f>
        <v/>
      </c>
      <c r="BY17" s="109" t="s">
        <v>57</v>
      </c>
      <c r="BZ17" s="118" t="str">
        <f>IF($N$17&gt;0,$N$17,"")</f>
        <v/>
      </c>
      <c r="CA17" s="116" t="s">
        <v>58</v>
      </c>
      <c r="CB17" s="117" t="str">
        <f>IF($P$17&gt;0,$P$17,"")</f>
        <v/>
      </c>
    </row>
    <row r="18" spans="2:120" s="3" customFormat="1" ht="15" customHeight="1" thickBot="1" x14ac:dyDescent="0.3">
      <c r="B18" s="121" t="s">
        <v>59</v>
      </c>
      <c r="C18" s="122"/>
      <c r="D18" s="79" t="s">
        <v>60</v>
      </c>
      <c r="E18" s="122"/>
      <c r="F18" s="123" t="s">
        <v>61</v>
      </c>
      <c r="G18" s="124"/>
      <c r="H18" s="125"/>
      <c r="I18" s="123" t="s">
        <v>62</v>
      </c>
      <c r="J18" s="126"/>
      <c r="K18" s="83" t="s">
        <v>63</v>
      </c>
      <c r="L18" s="127"/>
      <c r="M18" s="83" t="s">
        <v>64</v>
      </c>
      <c r="N18" s="122"/>
      <c r="O18" s="83" t="s">
        <v>65</v>
      </c>
      <c r="P18" s="128">
        <f>C.-10</f>
        <v>-10</v>
      </c>
      <c r="R18" s="121" t="s">
        <v>59</v>
      </c>
      <c r="S18" s="79" t="str">
        <f>IF($C$18&gt;0,$C$18,"")</f>
        <v/>
      </c>
      <c r="T18" s="79" t="s">
        <v>60</v>
      </c>
      <c r="U18" s="79" t="str">
        <f>IF($E$18&gt;0,$E$18,"")</f>
        <v/>
      </c>
      <c r="V18" s="123" t="s">
        <v>61</v>
      </c>
      <c r="W18" s="124"/>
      <c r="X18" s="129" t="str">
        <f>IF($H$18&gt;0,$H$18,"")</f>
        <v/>
      </c>
      <c r="Y18" s="123" t="s">
        <v>62</v>
      </c>
      <c r="Z18" s="83" t="str">
        <f>IF($J$18&gt;0,$J$18,"")</f>
        <v/>
      </c>
      <c r="AA18" s="83" t="s">
        <v>63</v>
      </c>
      <c r="AB18" s="130" t="str">
        <f>IF($L$18&gt;0,$L$18,"")</f>
        <v/>
      </c>
      <c r="AC18" s="83" t="s">
        <v>64</v>
      </c>
      <c r="AD18" s="79" t="str">
        <f>IF($N$18&gt;0,$N$18,"")</f>
        <v/>
      </c>
      <c r="AE18" s="129" t="s">
        <v>66</v>
      </c>
      <c r="AF18" s="128" t="str">
        <f>IF($P$18&gt;0,$P$18,"")</f>
        <v/>
      </c>
      <c r="AH18" s="121" t="s">
        <v>59</v>
      </c>
      <c r="AI18" s="79" t="str">
        <f>IF($C$18&gt;0,$C$18,"")</f>
        <v/>
      </c>
      <c r="AJ18" s="79" t="s">
        <v>60</v>
      </c>
      <c r="AK18" s="79" t="str">
        <f>IF($E$18&gt;0,$E$18,"")</f>
        <v/>
      </c>
      <c r="AL18" s="123" t="s">
        <v>61</v>
      </c>
      <c r="AM18" s="124"/>
      <c r="AN18" s="129" t="str">
        <f>IF($H$18&gt;0,$H$18,"")</f>
        <v/>
      </c>
      <c r="AO18" s="123" t="s">
        <v>62</v>
      </c>
      <c r="AP18" s="83" t="str">
        <f>IF($J$18&gt;0,$J$18,"")</f>
        <v/>
      </c>
      <c r="AQ18" s="83" t="s">
        <v>63</v>
      </c>
      <c r="AR18" s="130" t="str">
        <f>IF($L$18&gt;0,$L$18,"")</f>
        <v/>
      </c>
      <c r="AS18" s="83" t="s">
        <v>64</v>
      </c>
      <c r="AT18" s="79" t="str">
        <f>IF($N$18&gt;0,$N$18,"")</f>
        <v/>
      </c>
      <c r="AU18" s="129" t="s">
        <v>66</v>
      </c>
      <c r="AV18" s="128" t="str">
        <f>IF($P$18&gt;0,$P$18,"")</f>
        <v/>
      </c>
      <c r="AX18" s="121" t="s">
        <v>59</v>
      </c>
      <c r="AY18" s="79" t="str">
        <f>IF($C$18&gt;0,$C$18,"")</f>
        <v/>
      </c>
      <c r="AZ18" s="79" t="s">
        <v>60</v>
      </c>
      <c r="BA18" s="79" t="str">
        <f>IF($E$18&gt;0,$E$18,"")</f>
        <v/>
      </c>
      <c r="BB18" s="123" t="s">
        <v>61</v>
      </c>
      <c r="BC18" s="124"/>
      <c r="BD18" s="129" t="str">
        <f>IF($H$18&gt;0,$H$18,"")</f>
        <v/>
      </c>
      <c r="BE18" s="123" t="s">
        <v>62</v>
      </c>
      <c r="BF18" s="83" t="str">
        <f>IF($J$18&gt;0,$J$18,"")</f>
        <v/>
      </c>
      <c r="BG18" s="83" t="s">
        <v>63</v>
      </c>
      <c r="BH18" s="130" t="str">
        <f>IF($L$18&gt;0,$L$18,"")</f>
        <v/>
      </c>
      <c r="BI18" s="83" t="s">
        <v>64</v>
      </c>
      <c r="BJ18" s="79" t="str">
        <f>IF($N$18&gt;0,$N$18,"")</f>
        <v/>
      </c>
      <c r="BK18" s="129" t="s">
        <v>66</v>
      </c>
      <c r="BL18" s="128" t="str">
        <f>IF($P$18&gt;0,$P$18,"")</f>
        <v/>
      </c>
      <c r="BN18" s="121" t="s">
        <v>59</v>
      </c>
      <c r="BO18" s="79" t="str">
        <f>IF($C$18&gt;0,$C$18,"")</f>
        <v/>
      </c>
      <c r="BP18" s="79" t="s">
        <v>60</v>
      </c>
      <c r="BQ18" s="79" t="str">
        <f>IF($E$18&gt;0,$E$18,"")</f>
        <v/>
      </c>
      <c r="BR18" s="123" t="s">
        <v>61</v>
      </c>
      <c r="BS18" s="124"/>
      <c r="BT18" s="129" t="str">
        <f>IF($H$18&gt;0,$H$18,"")</f>
        <v/>
      </c>
      <c r="BU18" s="123" t="s">
        <v>62</v>
      </c>
      <c r="BV18" s="83" t="str">
        <f>IF($J$18&gt;0,$J$18,"")</f>
        <v/>
      </c>
      <c r="BW18" s="83" t="s">
        <v>63</v>
      </c>
      <c r="BX18" s="130" t="str">
        <f>IF($L$18&gt;0,$L$18,"")</f>
        <v/>
      </c>
      <c r="BY18" s="83" t="s">
        <v>64</v>
      </c>
      <c r="BZ18" s="79" t="str">
        <f>IF($N$18&gt;0,$N$18,"")</f>
        <v/>
      </c>
      <c r="CA18" s="129" t="s">
        <v>66</v>
      </c>
      <c r="CB18" s="128" t="str">
        <f>IF($P$18&gt;0,$P$18,"")</f>
        <v/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67</v>
      </c>
      <c r="C20" s="133"/>
      <c r="D20" s="134"/>
      <c r="E20" s="135" t="s">
        <v>68</v>
      </c>
      <c r="F20" s="133"/>
      <c r="G20" s="136"/>
      <c r="H20" s="137" t="s">
        <v>69</v>
      </c>
      <c r="I20" s="138" t="s">
        <v>70</v>
      </c>
      <c r="J20" s="139" t="s">
        <v>27</v>
      </c>
      <c r="K20" s="140" t="s">
        <v>71</v>
      </c>
      <c r="L20" s="141"/>
      <c r="M20" s="141"/>
      <c r="N20" s="141"/>
      <c r="O20" s="142" t="s">
        <v>72</v>
      </c>
      <c r="P20" s="143" t="s">
        <v>73</v>
      </c>
      <c r="Q20" s="3"/>
      <c r="R20" s="144" t="s">
        <v>67</v>
      </c>
      <c r="S20" s="145"/>
      <c r="T20" s="146" t="s">
        <v>153</v>
      </c>
      <c r="U20" s="147" t="s">
        <v>68</v>
      </c>
      <c r="V20" s="145"/>
      <c r="W20" s="148"/>
      <c r="X20" s="149" t="s">
        <v>69</v>
      </c>
      <c r="Y20" s="150" t="s">
        <v>70</v>
      </c>
      <c r="Z20" s="151" t="s">
        <v>27</v>
      </c>
      <c r="AA20" s="152" t="s">
        <v>71</v>
      </c>
      <c r="AB20" s="153"/>
      <c r="AC20" s="153"/>
      <c r="AD20" s="153"/>
      <c r="AE20" s="154" t="s">
        <v>72</v>
      </c>
      <c r="AF20" s="155" t="s">
        <v>73</v>
      </c>
      <c r="AG20" s="3"/>
      <c r="AH20" s="144" t="s">
        <v>67</v>
      </c>
      <c r="AI20" s="145"/>
      <c r="AJ20" s="146" t="s">
        <v>153</v>
      </c>
      <c r="AK20" s="147" t="s">
        <v>68</v>
      </c>
      <c r="AL20" s="145"/>
      <c r="AM20" s="148"/>
      <c r="AN20" s="149" t="s">
        <v>69</v>
      </c>
      <c r="AO20" s="150" t="s">
        <v>70</v>
      </c>
      <c r="AP20" s="151" t="s">
        <v>27</v>
      </c>
      <c r="AQ20" s="152" t="s">
        <v>71</v>
      </c>
      <c r="AR20" s="153"/>
      <c r="AS20" s="153"/>
      <c r="AT20" s="153"/>
      <c r="AU20" s="154" t="s">
        <v>72</v>
      </c>
      <c r="AV20" s="155" t="s">
        <v>73</v>
      </c>
      <c r="AW20" s="3"/>
      <c r="AX20" s="144" t="s">
        <v>67</v>
      </c>
      <c r="AY20" s="145"/>
      <c r="AZ20" s="146"/>
      <c r="BA20" s="326" t="s">
        <v>74</v>
      </c>
      <c r="BB20" s="153"/>
      <c r="BC20" s="156" t="s">
        <v>154</v>
      </c>
      <c r="BD20" s="149" t="s">
        <v>28</v>
      </c>
      <c r="BE20" s="150" t="s">
        <v>70</v>
      </c>
      <c r="BF20" s="151" t="s">
        <v>27</v>
      </c>
      <c r="BG20" s="152" t="s">
        <v>71</v>
      </c>
      <c r="BH20" s="153"/>
      <c r="BI20" s="153"/>
      <c r="BJ20" s="153"/>
      <c r="BK20" s="157"/>
      <c r="BL20" s="155" t="s">
        <v>75</v>
      </c>
      <c r="BM20" s="3"/>
      <c r="BN20" s="144" t="s">
        <v>67</v>
      </c>
      <c r="BO20" s="145"/>
      <c r="BP20" s="146"/>
      <c r="BQ20" s="326" t="s">
        <v>74</v>
      </c>
      <c r="BR20" s="153"/>
      <c r="BS20" s="156" t="s">
        <v>154</v>
      </c>
      <c r="BT20" s="149" t="s">
        <v>28</v>
      </c>
      <c r="BU20" s="150" t="s">
        <v>70</v>
      </c>
      <c r="BV20" s="151" t="s">
        <v>27</v>
      </c>
      <c r="BW20" s="152" t="s">
        <v>71</v>
      </c>
      <c r="BX20" s="153"/>
      <c r="BY20" s="153"/>
      <c r="BZ20" s="153"/>
      <c r="CA20" s="157"/>
      <c r="CB20" s="155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76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77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78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77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78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79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80</v>
      </c>
      <c r="S22" s="200"/>
      <c r="T22" s="201"/>
      <c r="U22" s="168" t="s">
        <v>81</v>
      </c>
      <c r="V22" s="169" t="str">
        <f t="shared" ref="V22:V47" si="0">IF(U22&gt;"","-","")</f>
        <v>-</v>
      </c>
      <c r="W22" s="202">
        <v>3</v>
      </c>
      <c r="X22" s="171">
        <f>W-61</f>
        <v>1873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0.57699999999999996</v>
      </c>
      <c r="AF22" s="179">
        <f>IF(U22&gt;"",(AE22*X22*Z22)/1000,"")</f>
        <v>1.080721</v>
      </c>
      <c r="AG22" s="4"/>
      <c r="AH22" s="199" t="s">
        <v>155</v>
      </c>
      <c r="AI22" s="200"/>
      <c r="AJ22" s="204" t="s">
        <v>82</v>
      </c>
      <c r="AK22" s="168" t="s">
        <v>88</v>
      </c>
      <c r="AL22" s="169" t="str">
        <f t="shared" ref="AL22:AL33" si="3">IF(AK22&gt;"","-","")</f>
        <v>-</v>
      </c>
      <c r="AM22" s="202">
        <v>3</v>
      </c>
      <c r="AN22" s="208">
        <f>WS.1-9</f>
        <v>918</v>
      </c>
      <c r="AO22" s="172">
        <v>1</v>
      </c>
      <c r="AP22" s="173">
        <f t="shared" ref="AP22:AP33" si="4">IF(AO22&lt;0.1,"",Q*AO22)</f>
        <v>1</v>
      </c>
      <c r="AQ22" s="203"/>
      <c r="AR22" s="175"/>
      <c r="AS22" s="176"/>
      <c r="AT22" s="177"/>
      <c r="AU22" s="178">
        <f t="shared" ref="AU22:AU33" si="5">IF(AK22&gt;"",VLOOKUP(AK22,MATERIAL_WEIGHT,2,FALSE),"")</f>
        <v>0.187</v>
      </c>
      <c r="AV22" s="179">
        <f t="shared" ref="AV22:AV33" si="6">IF(AK22&gt;"",(AU22*AN22*AP22)/1000,"")</f>
        <v>0.17166599999999999</v>
      </c>
      <c r="AW22" s="4"/>
      <c r="AX22" s="199" t="s">
        <v>165</v>
      </c>
      <c r="AY22" s="200"/>
      <c r="AZ22" s="201"/>
      <c r="BA22" s="205" t="s">
        <v>84</v>
      </c>
      <c r="BB22" s="169"/>
      <c r="BC22" s="181"/>
      <c r="BD22" s="182" t="s">
        <v>172</v>
      </c>
      <c r="BE22" s="172">
        <v>6</v>
      </c>
      <c r="BF22" s="173">
        <f t="shared" ref="BF22:BF60" si="7">IF(BE22="","",Q*BE22)</f>
        <v>6</v>
      </c>
      <c r="BG22" s="184"/>
      <c r="BH22" s="185" t="s">
        <v>85</v>
      </c>
      <c r="BI22" s="186"/>
      <c r="BJ22" s="187"/>
      <c r="BK22" s="206"/>
      <c r="BL22" s="189"/>
      <c r="BM22" s="4"/>
      <c r="BN22" s="199" t="s">
        <v>177</v>
      </c>
      <c r="BO22" s="200"/>
      <c r="BP22" s="201"/>
      <c r="BQ22" s="205" t="s">
        <v>185</v>
      </c>
      <c r="BR22" s="169"/>
      <c r="BS22" s="181"/>
      <c r="BT22" s="182"/>
      <c r="BU22" s="172">
        <v>1</v>
      </c>
      <c r="BV22" s="173">
        <f t="shared" ref="BV22:BV59" si="8">IF(BU22="","",Q*BU22)</f>
        <v>1</v>
      </c>
      <c r="BW22" s="184"/>
      <c r="BX22" s="185" t="s">
        <v>189</v>
      </c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86</v>
      </c>
      <c r="S23" s="200"/>
      <c r="T23" s="201"/>
      <c r="U23" s="168" t="s">
        <v>87</v>
      </c>
      <c r="V23" s="169" t="str">
        <f t="shared" si="0"/>
        <v>-</v>
      </c>
      <c r="W23" s="202">
        <v>1</v>
      </c>
      <c r="X23" s="208">
        <f>H</f>
        <v>2800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0.59599999999999997</v>
      </c>
      <c r="AF23" s="179">
        <f>IF(U23&gt;"",(AE23*X23*Z23)/1000,"")</f>
        <v>1.6688000000000001</v>
      </c>
      <c r="AG23" s="4"/>
      <c r="AH23" s="199" t="s">
        <v>156</v>
      </c>
      <c r="AI23" s="200"/>
      <c r="AJ23" s="204" t="s">
        <v>82</v>
      </c>
      <c r="AK23" s="168" t="s">
        <v>91</v>
      </c>
      <c r="AL23" s="169" t="str">
        <f t="shared" si="3"/>
        <v>-</v>
      </c>
      <c r="AM23" s="202">
        <v>3</v>
      </c>
      <c r="AN23" s="208">
        <f>WS.1-5.5</f>
        <v>921.5</v>
      </c>
      <c r="AO23" s="183">
        <v>1</v>
      </c>
      <c r="AP23" s="173">
        <f t="shared" si="4"/>
        <v>1</v>
      </c>
      <c r="AQ23" s="203"/>
      <c r="AR23" s="175"/>
      <c r="AS23" s="176"/>
      <c r="AT23" s="177"/>
      <c r="AU23" s="178">
        <f t="shared" si="5"/>
        <v>0.20799999999999999</v>
      </c>
      <c r="AV23" s="179">
        <f t="shared" si="6"/>
        <v>0.19167200000000001</v>
      </c>
      <c r="AW23" s="4"/>
      <c r="AX23" s="199" t="s">
        <v>166</v>
      </c>
      <c r="AY23" s="200"/>
      <c r="AZ23" s="201"/>
      <c r="BA23" s="168" t="s">
        <v>89</v>
      </c>
      <c r="BB23" s="169"/>
      <c r="BC23" s="181"/>
      <c r="BD23" s="182" t="s">
        <v>172</v>
      </c>
      <c r="BE23" s="172">
        <v>14</v>
      </c>
      <c r="BF23" s="173">
        <f t="shared" si="7"/>
        <v>14</v>
      </c>
      <c r="BG23" s="184"/>
      <c r="BH23" s="185" t="s">
        <v>175</v>
      </c>
      <c r="BI23" s="186"/>
      <c r="BJ23" s="187"/>
      <c r="BK23" s="206"/>
      <c r="BL23" s="189"/>
      <c r="BM23" s="4"/>
      <c r="BN23" s="199" t="s">
        <v>177</v>
      </c>
      <c r="BO23" s="200"/>
      <c r="BP23" s="201"/>
      <c r="BQ23" s="168" t="s">
        <v>186</v>
      </c>
      <c r="BR23" s="169"/>
      <c r="BS23" s="181"/>
      <c r="BT23" s="182"/>
      <c r="BU23" s="172">
        <v>1</v>
      </c>
      <c r="BV23" s="173">
        <f t="shared" si="8"/>
        <v>1</v>
      </c>
      <c r="BW23" s="184"/>
      <c r="BX23" s="185" t="s">
        <v>190</v>
      </c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90</v>
      </c>
      <c r="S24" s="200"/>
      <c r="T24" s="201"/>
      <c r="U24" s="168" t="s">
        <v>87</v>
      </c>
      <c r="V24" s="169" t="str">
        <f t="shared" si="0"/>
        <v>-</v>
      </c>
      <c r="W24" s="202">
        <v>2</v>
      </c>
      <c r="X24" s="208">
        <f>H</f>
        <v>2800</v>
      </c>
      <c r="Y24" s="172">
        <v>1</v>
      </c>
      <c r="Z24" s="173">
        <f t="shared" si="1"/>
        <v>1</v>
      </c>
      <c r="AA24" s="203"/>
      <c r="AB24" s="175"/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1.6688000000000001</v>
      </c>
      <c r="AG24" s="4"/>
      <c r="AH24" s="199" t="s">
        <v>157</v>
      </c>
      <c r="AI24" s="200"/>
      <c r="AJ24" s="204" t="s">
        <v>82</v>
      </c>
      <c r="AK24" s="168" t="s">
        <v>96</v>
      </c>
      <c r="AL24" s="169" t="str">
        <f t="shared" si="3"/>
        <v>-</v>
      </c>
      <c r="AM24" s="202">
        <v>2</v>
      </c>
      <c r="AN24" s="208">
        <f>HS.1-12</f>
        <v>2753</v>
      </c>
      <c r="AO24" s="172">
        <v>1</v>
      </c>
      <c r="AP24" s="173">
        <f t="shared" si="4"/>
        <v>1</v>
      </c>
      <c r="AQ24" s="203"/>
      <c r="AR24" s="175"/>
      <c r="AS24" s="176"/>
      <c r="AT24" s="177"/>
      <c r="AU24" s="178">
        <f t="shared" si="5"/>
        <v>0.34899999999999998</v>
      </c>
      <c r="AV24" s="179">
        <f t="shared" si="6"/>
        <v>0.9607969999999999</v>
      </c>
      <c r="AW24" s="4"/>
      <c r="AX24" s="199" t="s">
        <v>167</v>
      </c>
      <c r="AY24" s="200"/>
      <c r="AZ24" s="201"/>
      <c r="BA24" s="168" t="s">
        <v>92</v>
      </c>
      <c r="BB24" s="169"/>
      <c r="BC24" s="181"/>
      <c r="BD24" s="182" t="s">
        <v>172</v>
      </c>
      <c r="BE24" s="172">
        <v>6</v>
      </c>
      <c r="BF24" s="173">
        <f t="shared" si="7"/>
        <v>6</v>
      </c>
      <c r="BG24" s="184"/>
      <c r="BH24" s="185"/>
      <c r="BI24" s="186"/>
      <c r="BJ24" s="187"/>
      <c r="BK24" s="188"/>
      <c r="BL24" s="189"/>
      <c r="BM24" s="4"/>
      <c r="BN24" s="199" t="s">
        <v>178</v>
      </c>
      <c r="BO24" s="200"/>
      <c r="BP24" s="201"/>
      <c r="BQ24" s="168" t="s">
        <v>93</v>
      </c>
      <c r="BR24" s="169"/>
      <c r="BS24" s="181"/>
      <c r="BT24" s="182" t="s">
        <v>173</v>
      </c>
      <c r="BU24" s="172">
        <f>(WS.1-9)*2/1000</f>
        <v>1.8360000000000001</v>
      </c>
      <c r="BV24" s="173">
        <f t="shared" si="8"/>
        <v>1.8360000000000001</v>
      </c>
      <c r="BW24" s="184" t="s">
        <v>101</v>
      </c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/>
      <c r="S25" s="200"/>
      <c r="T25" s="201"/>
      <c r="U25" s="168"/>
      <c r="V25" s="169" t="str">
        <f t="shared" si="0"/>
        <v/>
      </c>
      <c r="W25" s="202"/>
      <c r="X25" s="208"/>
      <c r="Y25" s="172"/>
      <c r="Z25" s="173" t="str">
        <f t="shared" si="1"/>
        <v/>
      </c>
      <c r="AA25" s="210"/>
      <c r="AB25" s="175"/>
      <c r="AC25" s="176"/>
      <c r="AD25" s="177"/>
      <c r="AE25" s="178" t="str">
        <f t="shared" si="2"/>
        <v/>
      </c>
      <c r="AF25" s="179" t="str">
        <f t="shared" si="9"/>
        <v/>
      </c>
      <c r="AG25" s="4"/>
      <c r="AH25" s="199" t="s">
        <v>158</v>
      </c>
      <c r="AI25" s="200"/>
      <c r="AJ25" s="204" t="s">
        <v>82</v>
      </c>
      <c r="AK25" s="168" t="s">
        <v>91</v>
      </c>
      <c r="AL25" s="169" t="str">
        <f t="shared" si="3"/>
        <v>-</v>
      </c>
      <c r="AM25" s="202">
        <v>4</v>
      </c>
      <c r="AN25" s="171">
        <f>HS.1</f>
        <v>2765</v>
      </c>
      <c r="AO25" s="172">
        <v>1</v>
      </c>
      <c r="AP25" s="173">
        <f t="shared" si="4"/>
        <v>1</v>
      </c>
      <c r="AQ25" s="210"/>
      <c r="AR25" s="175"/>
      <c r="AS25" s="176"/>
      <c r="AT25" s="177"/>
      <c r="AU25" s="178">
        <f t="shared" si="5"/>
        <v>0.20799999999999999</v>
      </c>
      <c r="AV25" s="179">
        <f t="shared" si="6"/>
        <v>0.57511999999999996</v>
      </c>
      <c r="AW25" s="4"/>
      <c r="AX25" s="199" t="s">
        <v>166</v>
      </c>
      <c r="AY25" s="200"/>
      <c r="AZ25" s="201"/>
      <c r="BA25" s="168" t="s">
        <v>94</v>
      </c>
      <c r="BB25" s="169"/>
      <c r="BC25" s="181"/>
      <c r="BD25" s="182" t="s">
        <v>172</v>
      </c>
      <c r="BE25" s="172">
        <v>30</v>
      </c>
      <c r="BF25" s="173">
        <f t="shared" si="7"/>
        <v>30</v>
      </c>
      <c r="BG25" s="184"/>
      <c r="BH25" s="185" t="s">
        <v>85</v>
      </c>
      <c r="BI25" s="186"/>
      <c r="BJ25" s="187"/>
      <c r="BK25" s="188"/>
      <c r="BL25" s="189"/>
      <c r="BM25" s="4"/>
      <c r="BN25" s="199" t="s">
        <v>179</v>
      </c>
      <c r="BO25" s="200"/>
      <c r="BP25" s="201"/>
      <c r="BQ25" s="168" t="s">
        <v>95</v>
      </c>
      <c r="BR25" s="169"/>
      <c r="BS25" s="181"/>
      <c r="BT25" s="182" t="s">
        <v>174</v>
      </c>
      <c r="BU25" s="172">
        <v>4</v>
      </c>
      <c r="BV25" s="173">
        <f t="shared" si="8"/>
        <v>4</v>
      </c>
      <c r="BW25" s="184"/>
      <c r="BX25" s="185"/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/>
      <c r="S26" s="200"/>
      <c r="T26" s="201"/>
      <c r="U26" s="168"/>
      <c r="V26" s="169" t="str">
        <f t="shared" si="0"/>
        <v/>
      </c>
      <c r="W26" s="202"/>
      <c r="X26" s="171"/>
      <c r="Y26" s="172"/>
      <c r="Z26" s="173" t="str">
        <f t="shared" si="1"/>
        <v/>
      </c>
      <c r="AA26" s="210"/>
      <c r="AB26" s="175"/>
      <c r="AC26" s="176"/>
      <c r="AD26" s="212"/>
      <c r="AE26" s="178" t="str">
        <f t="shared" si="2"/>
        <v/>
      </c>
      <c r="AF26" s="179" t="str">
        <f t="shared" si="9"/>
        <v/>
      </c>
      <c r="AG26" s="4"/>
      <c r="AH26" s="199" t="s">
        <v>159</v>
      </c>
      <c r="AI26" s="200"/>
      <c r="AJ26" s="204" t="s">
        <v>82</v>
      </c>
      <c r="AK26" s="168" t="s">
        <v>83</v>
      </c>
      <c r="AL26" s="169" t="str">
        <f t="shared" si="3"/>
        <v>-</v>
      </c>
      <c r="AM26" s="202">
        <v>0</v>
      </c>
      <c r="AN26" s="171">
        <f>WS.1-11</f>
        <v>916</v>
      </c>
      <c r="AO26" s="172">
        <v>2</v>
      </c>
      <c r="AP26" s="173">
        <f t="shared" si="4"/>
        <v>2</v>
      </c>
      <c r="AQ26" s="210"/>
      <c r="AR26" s="175"/>
      <c r="AS26" s="176"/>
      <c r="AT26" s="212"/>
      <c r="AU26" s="178">
        <f t="shared" si="5"/>
        <v>7.5999999999999998E-2</v>
      </c>
      <c r="AV26" s="179">
        <f t="shared" si="6"/>
        <v>0.13923199999999999</v>
      </c>
      <c r="AW26" s="4"/>
      <c r="AX26" s="199" t="s">
        <v>168</v>
      </c>
      <c r="AY26" s="200"/>
      <c r="AZ26" s="201"/>
      <c r="BA26" s="168" t="s">
        <v>97</v>
      </c>
      <c r="BB26" s="169"/>
      <c r="BC26" s="181"/>
      <c r="BD26" s="182" t="s">
        <v>173</v>
      </c>
      <c r="BE26" s="172">
        <v>1</v>
      </c>
      <c r="BF26" s="173">
        <f t="shared" si="7"/>
        <v>1</v>
      </c>
      <c r="BG26" s="184"/>
      <c r="BH26" s="185" t="s">
        <v>98</v>
      </c>
      <c r="BI26" s="186"/>
      <c r="BJ26" s="187"/>
      <c r="BK26" s="188"/>
      <c r="BL26" s="189"/>
      <c r="BM26" s="4"/>
      <c r="BN26" s="199" t="s">
        <v>166</v>
      </c>
      <c r="BO26" s="200"/>
      <c r="BP26" s="201"/>
      <c r="BQ26" s="168" t="s">
        <v>99</v>
      </c>
      <c r="BR26" s="169"/>
      <c r="BS26" s="181"/>
      <c r="BT26" s="182" t="s">
        <v>174</v>
      </c>
      <c r="BU26" s="172">
        <v>10</v>
      </c>
      <c r="BV26" s="173">
        <f t="shared" si="8"/>
        <v>10</v>
      </c>
      <c r="BW26" s="184"/>
      <c r="BX26" s="185" t="s">
        <v>191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/>
      <c r="S27" s="200"/>
      <c r="T27" s="201"/>
      <c r="U27" s="168"/>
      <c r="V27" s="169" t="str">
        <f t="shared" si="0"/>
        <v/>
      </c>
      <c r="W27" s="202"/>
      <c r="X27" s="171"/>
      <c r="Y27" s="172"/>
      <c r="Z27" s="173" t="str">
        <f t="shared" si="1"/>
        <v/>
      </c>
      <c r="AA27" s="210"/>
      <c r="AB27" s="175"/>
      <c r="AC27" s="176"/>
      <c r="AD27" s="212"/>
      <c r="AE27" s="178" t="str">
        <f t="shared" si="2"/>
        <v/>
      </c>
      <c r="AF27" s="179" t="str">
        <f t="shared" si="9"/>
        <v/>
      </c>
      <c r="AG27" s="4"/>
      <c r="AH27" s="199"/>
      <c r="AI27" s="200"/>
      <c r="AJ27" s="204"/>
      <c r="AK27" s="168"/>
      <c r="AL27" s="169" t="str">
        <f t="shared" si="3"/>
        <v/>
      </c>
      <c r="AM27" s="202"/>
      <c r="AN27" s="171"/>
      <c r="AO27" s="172"/>
      <c r="AP27" s="173" t="str">
        <f t="shared" si="4"/>
        <v/>
      </c>
      <c r="AQ27" s="210"/>
      <c r="AR27" s="175"/>
      <c r="AS27" s="176"/>
      <c r="AT27" s="212"/>
      <c r="AU27" s="178" t="str">
        <f t="shared" si="5"/>
        <v/>
      </c>
      <c r="AV27" s="179" t="str">
        <f t="shared" si="6"/>
        <v/>
      </c>
      <c r="AW27" s="4"/>
      <c r="AX27" s="199" t="s">
        <v>169</v>
      </c>
      <c r="AY27" s="200"/>
      <c r="AZ27" s="201"/>
      <c r="BA27" s="168" t="s">
        <v>100</v>
      </c>
      <c r="BB27" s="169"/>
      <c r="BC27" s="181"/>
      <c r="BD27" s="182" t="s">
        <v>173</v>
      </c>
      <c r="BE27" s="172">
        <f>((W-61)+((H-38)*2))/1000</f>
        <v>7.3970000000000002</v>
      </c>
      <c r="BF27" s="173">
        <f t="shared" si="7"/>
        <v>7.3970000000000002</v>
      </c>
      <c r="BG27" s="213" t="s">
        <v>101</v>
      </c>
      <c r="BH27" s="185"/>
      <c r="BI27" s="186"/>
      <c r="BJ27" s="187"/>
      <c r="BK27" s="188"/>
      <c r="BL27" s="189"/>
      <c r="BM27" s="4"/>
      <c r="BN27" s="199" t="s">
        <v>166</v>
      </c>
      <c r="BO27" s="200"/>
      <c r="BP27" s="201"/>
      <c r="BQ27" s="168" t="s">
        <v>103</v>
      </c>
      <c r="BR27" s="169"/>
      <c r="BS27" s="181"/>
      <c r="BT27" s="182" t="s">
        <v>174</v>
      </c>
      <c r="BU27" s="172">
        <f>IF(HS.1=2365,12,IF(HS.1=2565,13,IF(HS.1=2765,16,0)))+12</f>
        <v>28</v>
      </c>
      <c r="BV27" s="173">
        <f t="shared" si="8"/>
        <v>28</v>
      </c>
      <c r="BW27" s="213"/>
      <c r="BX27" s="185" t="s">
        <v>192</v>
      </c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/>
      <c r="AI28" s="215"/>
      <c r="AJ28" s="217"/>
      <c r="AK28" s="168"/>
      <c r="AL28" s="169" t="str">
        <f t="shared" si="3"/>
        <v/>
      </c>
      <c r="AM28" s="202"/>
      <c r="AN28" s="171"/>
      <c r="AO28" s="172"/>
      <c r="AP28" s="173" t="str">
        <f t="shared" si="4"/>
        <v/>
      </c>
      <c r="AQ28" s="210"/>
      <c r="AR28" s="175"/>
      <c r="AS28" s="176"/>
      <c r="AT28" s="212"/>
      <c r="AU28" s="178" t="str">
        <f t="shared" si="5"/>
        <v/>
      </c>
      <c r="AV28" s="179" t="str">
        <f t="shared" si="6"/>
        <v/>
      </c>
      <c r="AW28" s="4"/>
      <c r="AX28" s="199" t="s">
        <v>170</v>
      </c>
      <c r="AY28" s="200"/>
      <c r="AZ28" s="201"/>
      <c r="BA28" s="168" t="s">
        <v>102</v>
      </c>
      <c r="BB28" s="169"/>
      <c r="BC28" s="181"/>
      <c r="BD28" s="182" t="s">
        <v>172</v>
      </c>
      <c r="BE28" s="172">
        <v>1</v>
      </c>
      <c r="BF28" s="173">
        <f t="shared" si="7"/>
        <v>1</v>
      </c>
      <c r="BG28" s="184"/>
      <c r="BH28" s="185"/>
      <c r="BI28" s="186"/>
      <c r="BJ28" s="187"/>
      <c r="BK28" s="188"/>
      <c r="BL28" s="189"/>
      <c r="BM28" s="4"/>
      <c r="BN28" s="199" t="s">
        <v>180</v>
      </c>
      <c r="BO28" s="200"/>
      <c r="BP28" s="201"/>
      <c r="BQ28" s="168" t="s">
        <v>108</v>
      </c>
      <c r="BR28" s="169"/>
      <c r="BS28" s="181"/>
      <c r="BT28" s="182" t="s">
        <v>188</v>
      </c>
      <c r="BU28" s="172">
        <v>2</v>
      </c>
      <c r="BV28" s="173">
        <f t="shared" si="8"/>
        <v>2</v>
      </c>
      <c r="BW28" s="184"/>
      <c r="BX28" s="185"/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8"/>
      <c r="V29" s="169" t="str">
        <f t="shared" si="0"/>
        <v/>
      </c>
      <c r="W29" s="219"/>
      <c r="X29" s="171"/>
      <c r="Y29" s="220"/>
      <c r="Z29" s="173" t="str">
        <f t="shared" si="1"/>
        <v/>
      </c>
      <c r="AA29" s="221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 t="s">
        <v>160</v>
      </c>
      <c r="AI29" s="215"/>
      <c r="AJ29" s="217" t="s">
        <v>82</v>
      </c>
      <c r="AK29" s="218" t="s">
        <v>83</v>
      </c>
      <c r="AL29" s="169" t="str">
        <f t="shared" si="3"/>
        <v>-</v>
      </c>
      <c r="AM29" s="219">
        <v>1</v>
      </c>
      <c r="AN29" s="208">
        <f>WS.1-9</f>
        <v>918</v>
      </c>
      <c r="AO29" s="220">
        <v>1</v>
      </c>
      <c r="AP29" s="222">
        <f t="shared" si="4"/>
        <v>1</v>
      </c>
      <c r="AQ29" s="221"/>
      <c r="AR29" s="175"/>
      <c r="AS29" s="176"/>
      <c r="AT29" s="212"/>
      <c r="AU29" s="178">
        <f t="shared" si="5"/>
        <v>7.5999999999999998E-2</v>
      </c>
      <c r="AV29" s="179">
        <f t="shared" si="6"/>
        <v>6.9767999999999997E-2</v>
      </c>
      <c r="AW29" s="4"/>
      <c r="AX29" s="199" t="s">
        <v>171</v>
      </c>
      <c r="AY29" s="200"/>
      <c r="AZ29" s="201"/>
      <c r="BA29" s="168" t="s">
        <v>107</v>
      </c>
      <c r="BB29" s="169"/>
      <c r="BC29" s="181"/>
      <c r="BD29" s="182" t="s">
        <v>174</v>
      </c>
      <c r="BE29" s="172">
        <f>IF(HS.1=2365,8,IF(HS.1=2565,8,IF(HS.1=2765,10,0)))+6</f>
        <v>16</v>
      </c>
      <c r="BF29" s="173">
        <f t="shared" si="7"/>
        <v>16</v>
      </c>
      <c r="BG29" s="184"/>
      <c r="BH29" s="185" t="s">
        <v>176</v>
      </c>
      <c r="BI29" s="186"/>
      <c r="BJ29" s="187"/>
      <c r="BK29" s="188"/>
      <c r="BL29" s="189" t="s">
        <v>106</v>
      </c>
      <c r="BM29" s="4"/>
      <c r="BN29" s="199" t="s">
        <v>170</v>
      </c>
      <c r="BO29" s="200"/>
      <c r="BP29" s="201"/>
      <c r="BQ29" s="168" t="s">
        <v>109</v>
      </c>
      <c r="BR29" s="169"/>
      <c r="BS29" s="181"/>
      <c r="BT29" s="182" t="s">
        <v>172</v>
      </c>
      <c r="BU29" s="172">
        <v>1</v>
      </c>
      <c r="BV29" s="173">
        <f t="shared" si="8"/>
        <v>1</v>
      </c>
      <c r="BW29" s="184"/>
      <c r="BX29" s="185" t="s">
        <v>193</v>
      </c>
      <c r="BY29" s="186"/>
      <c r="BZ29" s="187"/>
      <c r="CA29" s="188"/>
      <c r="CB29" s="189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1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199" t="s">
        <v>161</v>
      </c>
      <c r="AI30" s="200"/>
      <c r="AJ30" s="204" t="s">
        <v>82</v>
      </c>
      <c r="AK30" s="168" t="s">
        <v>88</v>
      </c>
      <c r="AL30" s="169" t="str">
        <f t="shared" si="3"/>
        <v>-</v>
      </c>
      <c r="AM30" s="170">
        <v>1</v>
      </c>
      <c r="AN30" s="208">
        <f>WS.1-5.5</f>
        <v>921.5</v>
      </c>
      <c r="AO30" s="172">
        <v>1</v>
      </c>
      <c r="AP30" s="173">
        <f t="shared" si="4"/>
        <v>1</v>
      </c>
      <c r="AQ30" s="221"/>
      <c r="AR30" s="175"/>
      <c r="AS30" s="176"/>
      <c r="AT30" s="177"/>
      <c r="AU30" s="178">
        <f t="shared" si="5"/>
        <v>0.187</v>
      </c>
      <c r="AV30" s="179">
        <f t="shared" si="6"/>
        <v>0.17232050000000002</v>
      </c>
      <c r="AW30" s="4"/>
      <c r="AX30" s="199" t="s">
        <v>166</v>
      </c>
      <c r="AY30" s="200"/>
      <c r="AZ30" s="201"/>
      <c r="BA30" s="168" t="s">
        <v>104</v>
      </c>
      <c r="BB30" s="169"/>
      <c r="BC30" s="181"/>
      <c r="BD30" s="182" t="s">
        <v>172</v>
      </c>
      <c r="BE30" s="172">
        <v>4</v>
      </c>
      <c r="BF30" s="173">
        <f t="shared" si="7"/>
        <v>4</v>
      </c>
      <c r="BG30" s="184"/>
      <c r="BH30" s="185" t="s">
        <v>105</v>
      </c>
      <c r="BI30" s="186"/>
      <c r="BJ30" s="187"/>
      <c r="BK30" s="188"/>
      <c r="BL30" s="189" t="s">
        <v>106</v>
      </c>
      <c r="BM30" s="4"/>
      <c r="BN30" s="199" t="s">
        <v>181</v>
      </c>
      <c r="BO30" s="200"/>
      <c r="BP30" s="201"/>
      <c r="BQ30" s="168" t="s">
        <v>110</v>
      </c>
      <c r="BR30" s="169"/>
      <c r="BS30" s="181"/>
      <c r="BT30" s="182" t="s">
        <v>188</v>
      </c>
      <c r="BU30" s="172">
        <v>2</v>
      </c>
      <c r="BV30" s="173">
        <f t="shared" si="8"/>
        <v>2</v>
      </c>
      <c r="BW30" s="184"/>
      <c r="BX30" s="185"/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3"/>
      <c r="X31" s="208"/>
      <c r="Y31" s="172"/>
      <c r="Z31" s="173" t="str">
        <f t="shared" si="1"/>
        <v/>
      </c>
      <c r="AA31" s="221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199" t="s">
        <v>162</v>
      </c>
      <c r="AI31" s="200"/>
      <c r="AJ31" s="204" t="s">
        <v>82</v>
      </c>
      <c r="AK31" s="168" t="s">
        <v>91</v>
      </c>
      <c r="AL31" s="169" t="str">
        <f t="shared" si="3"/>
        <v>-</v>
      </c>
      <c r="AM31" s="223">
        <v>5</v>
      </c>
      <c r="AN31" s="208">
        <f>HS.1-12</f>
        <v>2753</v>
      </c>
      <c r="AO31" s="172">
        <v>1</v>
      </c>
      <c r="AP31" s="173">
        <f t="shared" si="4"/>
        <v>1</v>
      </c>
      <c r="AQ31" s="221"/>
      <c r="AR31" s="175"/>
      <c r="AS31" s="176"/>
      <c r="AT31" s="212"/>
      <c r="AU31" s="178">
        <f t="shared" si="5"/>
        <v>0.20799999999999999</v>
      </c>
      <c r="AV31" s="179">
        <f t="shared" si="6"/>
        <v>0.57262400000000002</v>
      </c>
      <c r="AW31" s="4"/>
      <c r="AX31" s="199"/>
      <c r="AY31" s="200"/>
      <c r="AZ31" s="201"/>
      <c r="BA31" s="168"/>
      <c r="BB31" s="169"/>
      <c r="BC31" s="181"/>
      <c r="BD31" s="182"/>
      <c r="BE31" s="172"/>
      <c r="BF31" s="173"/>
      <c r="BG31" s="184"/>
      <c r="BH31" s="185"/>
      <c r="BI31" s="186"/>
      <c r="BJ31" s="187"/>
      <c r="BK31" s="188"/>
      <c r="BL31" s="189"/>
      <c r="BM31" s="4"/>
      <c r="BN31" s="199" t="s">
        <v>166</v>
      </c>
      <c r="BO31" s="200"/>
      <c r="BP31" s="201"/>
      <c r="BQ31" s="168" t="s">
        <v>111</v>
      </c>
      <c r="BR31" s="169"/>
      <c r="BS31" s="181"/>
      <c r="BT31" s="182" t="s">
        <v>172</v>
      </c>
      <c r="BU31" s="172">
        <v>4</v>
      </c>
      <c r="BV31" s="173">
        <f t="shared" si="8"/>
        <v>4</v>
      </c>
      <c r="BW31" s="184"/>
      <c r="BX31" s="185"/>
      <c r="BY31" s="186"/>
      <c r="BZ31" s="187"/>
      <c r="CA31" s="188"/>
      <c r="CB31" s="189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1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 t="s">
        <v>163</v>
      </c>
      <c r="AI32" s="200"/>
      <c r="AJ32" s="204" t="s">
        <v>82</v>
      </c>
      <c r="AK32" s="168" t="s">
        <v>91</v>
      </c>
      <c r="AL32" s="169" t="str">
        <f t="shared" si="3"/>
        <v>-</v>
      </c>
      <c r="AM32" s="170">
        <v>4</v>
      </c>
      <c r="AN32" s="171">
        <f>HS.1</f>
        <v>2765</v>
      </c>
      <c r="AO32" s="172">
        <v>1</v>
      </c>
      <c r="AP32" s="173">
        <f t="shared" si="4"/>
        <v>1</v>
      </c>
      <c r="AQ32" s="221"/>
      <c r="AR32" s="175"/>
      <c r="AS32" s="176"/>
      <c r="AT32" s="212"/>
      <c r="AU32" s="178">
        <f t="shared" si="5"/>
        <v>0.20799999999999999</v>
      </c>
      <c r="AV32" s="179">
        <f t="shared" si="6"/>
        <v>0.57511999999999996</v>
      </c>
      <c r="AW32" s="4"/>
      <c r="AX32" s="199" t="str">
        <f t="shared" ref="AX22:AX60" si="10">IF(BA32&gt;"",VLOOKUP(BA32,PART_NAMA,3,FALSE),"")</f>
        <v/>
      </c>
      <c r="AY32" s="200"/>
      <c r="AZ32" s="201"/>
      <c r="BA32" s="168"/>
      <c r="BB32" s="169"/>
      <c r="BC32" s="181"/>
      <c r="BD32" s="182" t="str">
        <f t="shared" ref="BD22:BD60" si="11">IF(BA32&gt;"",VLOOKUP(BA32&amp;$M$10,PART_MASTER,3,FALSE),"")</f>
        <v/>
      </c>
      <c r="BE32" s="172"/>
      <c r="BF32" s="173" t="str">
        <f t="shared" si="7"/>
        <v/>
      </c>
      <c r="BG32" s="184"/>
      <c r="BH32" s="185"/>
      <c r="BI32" s="186"/>
      <c r="BJ32" s="187"/>
      <c r="BK32" s="188"/>
      <c r="BL32" s="189"/>
      <c r="BM32" s="4"/>
      <c r="BN32" s="199" t="s">
        <v>182</v>
      </c>
      <c r="BO32" s="200"/>
      <c r="BP32" s="201"/>
      <c r="BQ32" s="168" t="s">
        <v>187</v>
      </c>
      <c r="BR32" s="169"/>
      <c r="BS32" s="181"/>
      <c r="BT32" s="182" t="s">
        <v>173</v>
      </c>
      <c r="BU32" s="172">
        <v>1</v>
      </c>
      <c r="BV32" s="173">
        <f t="shared" si="8"/>
        <v>1</v>
      </c>
      <c r="BW32" s="184"/>
      <c r="BX32" s="185" t="s">
        <v>194</v>
      </c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1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 t="s">
        <v>164</v>
      </c>
      <c r="AI33" s="215"/>
      <c r="AJ33" s="217" t="s">
        <v>82</v>
      </c>
      <c r="AK33" s="168" t="s">
        <v>96</v>
      </c>
      <c r="AL33" s="169" t="str">
        <f t="shared" si="3"/>
        <v>-</v>
      </c>
      <c r="AM33" s="170">
        <v>0</v>
      </c>
      <c r="AN33" s="171">
        <f>WS.1-11</f>
        <v>916</v>
      </c>
      <c r="AO33" s="172">
        <v>2</v>
      </c>
      <c r="AP33" s="173">
        <f t="shared" si="4"/>
        <v>2</v>
      </c>
      <c r="AQ33" s="221"/>
      <c r="AR33" s="175"/>
      <c r="AS33" s="176"/>
      <c r="AT33" s="212"/>
      <c r="AU33" s="178">
        <f t="shared" si="5"/>
        <v>0.34899999999999998</v>
      </c>
      <c r="AV33" s="179">
        <f t="shared" si="6"/>
        <v>0.63936799999999994</v>
      </c>
      <c r="AW33" s="4"/>
      <c r="AX33" s="199" t="str">
        <f t="shared" si="10"/>
        <v/>
      </c>
      <c r="AY33" s="200"/>
      <c r="AZ33" s="201"/>
      <c r="BA33" s="168"/>
      <c r="BB33" s="169"/>
      <c r="BC33" s="181"/>
      <c r="BD33" s="182" t="str">
        <f t="shared" si="11"/>
        <v/>
      </c>
      <c r="BE33" s="172"/>
      <c r="BF33" s="173" t="str">
        <f t="shared" si="7"/>
        <v/>
      </c>
      <c r="BG33" s="213"/>
      <c r="BH33" s="185"/>
      <c r="BI33" s="186"/>
      <c r="BJ33" s="187"/>
      <c r="BK33" s="188"/>
      <c r="BL33" s="189"/>
      <c r="BM33" s="4"/>
      <c r="BN33" s="199" t="s">
        <v>182</v>
      </c>
      <c r="BO33" s="200"/>
      <c r="BP33" s="201"/>
      <c r="BQ33" s="168" t="str">
        <f>IF(HS.1=2365,"9K-10837",IF(HS.1=2565,"9K-10837",IF(HS.1=2765,"9K-10838","")))</f>
        <v>9K-10838</v>
      </c>
      <c r="BR33" s="169"/>
      <c r="BS33" s="181"/>
      <c r="BT33" s="182" t="s">
        <v>173</v>
      </c>
      <c r="BU33" s="172">
        <v>1</v>
      </c>
      <c r="BV33" s="173">
        <f t="shared" si="8"/>
        <v>1</v>
      </c>
      <c r="BW33" s="213"/>
      <c r="BX33" s="185" t="s">
        <v>195</v>
      </c>
      <c r="BY33" s="186"/>
      <c r="BZ33" s="187"/>
      <c r="CA33" s="188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1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16"/>
      <c r="AK34" s="168"/>
      <c r="AL34" s="169" t="str">
        <f t="shared" ref="AL22:AL47" si="12">IF(AK34&gt;"","-","")</f>
        <v/>
      </c>
      <c r="AM34" s="170"/>
      <c r="AN34" s="171"/>
      <c r="AO34" s="172"/>
      <c r="AP34" s="173" t="str">
        <f t="shared" ref="AP22:AP47" si="13">IF(AO34&lt;0.1,"",Q*AO34)</f>
        <v/>
      </c>
      <c r="AQ34" s="221"/>
      <c r="AR34" s="175"/>
      <c r="AS34" s="176"/>
      <c r="AT34" s="212"/>
      <c r="AU34" s="178" t="str">
        <f t="shared" ref="AU22:AU38" si="14">IF(AK34&gt;"",VLOOKUP(AK34,MATERIAL_WEIGHT,2,FALSE),"")</f>
        <v/>
      </c>
      <c r="AV34" s="179" t="str">
        <f t="shared" ref="AV22:AV47" si="15">IF(AK34&gt;"",(AU34*AN34*AP34)/1000,"")</f>
        <v/>
      </c>
      <c r="AW34" s="4"/>
      <c r="AX34" s="199"/>
      <c r="AY34" s="200"/>
      <c r="AZ34" s="201"/>
      <c r="BA34" s="205"/>
      <c r="BB34" s="169"/>
      <c r="BC34" s="181"/>
      <c r="BD34" s="182"/>
      <c r="BE34" s="172"/>
      <c r="BF34" s="173"/>
      <c r="BG34" s="184"/>
      <c r="BH34" s="185"/>
      <c r="BI34" s="186"/>
      <c r="BJ34" s="187"/>
      <c r="BK34" s="206"/>
      <c r="BL34" s="189"/>
      <c r="BM34" s="4"/>
      <c r="BN34" s="199" t="s">
        <v>169</v>
      </c>
      <c r="BO34" s="200"/>
      <c r="BP34" s="201"/>
      <c r="BQ34" s="168" t="s">
        <v>100</v>
      </c>
      <c r="BR34" s="169"/>
      <c r="BS34" s="181"/>
      <c r="BT34" s="182" t="s">
        <v>173</v>
      </c>
      <c r="BU34" s="172">
        <f>(HS.1-8.5)/1000</f>
        <v>2.7565</v>
      </c>
      <c r="BV34" s="173">
        <f t="shared" si="8"/>
        <v>2.7565</v>
      </c>
      <c r="BW34" s="213" t="s">
        <v>101</v>
      </c>
      <c r="BX34" s="185"/>
      <c r="BY34" s="186"/>
      <c r="BZ34" s="187"/>
      <c r="CA34" s="188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1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199"/>
      <c r="AI35" s="200"/>
      <c r="AJ35" s="204"/>
      <c r="AK35" s="168"/>
      <c r="AL35" s="169"/>
      <c r="AM35" s="202"/>
      <c r="AN35" s="208"/>
      <c r="AO35" s="172"/>
      <c r="AP35" s="173"/>
      <c r="AQ35" s="203"/>
      <c r="AR35" s="175"/>
      <c r="AS35" s="176"/>
      <c r="AT35" s="177"/>
      <c r="AU35" s="178"/>
      <c r="AV35" s="179"/>
      <c r="AW35" s="4"/>
      <c r="AX35" s="199"/>
      <c r="AY35" s="200"/>
      <c r="AZ35" s="201"/>
      <c r="BA35" s="168"/>
      <c r="BB35" s="169"/>
      <c r="BC35" s="181"/>
      <c r="BD35" s="182"/>
      <c r="BE35" s="172"/>
      <c r="BF35" s="173"/>
      <c r="BG35" s="184"/>
      <c r="BH35" s="185"/>
      <c r="BI35" s="186"/>
      <c r="BJ35" s="187"/>
      <c r="BK35" s="206"/>
      <c r="BL35" s="189"/>
      <c r="BM35" s="4"/>
      <c r="BN35" s="199" t="s">
        <v>183</v>
      </c>
      <c r="BO35" s="200"/>
      <c r="BP35" s="201"/>
      <c r="BQ35" s="168" t="s">
        <v>115</v>
      </c>
      <c r="BR35" s="169"/>
      <c r="BS35" s="181"/>
      <c r="BT35" s="182" t="s">
        <v>174</v>
      </c>
      <c r="BU35" s="172">
        <v>1</v>
      </c>
      <c r="BV35" s="173">
        <f t="shared" si="8"/>
        <v>1</v>
      </c>
      <c r="BW35" s="213"/>
      <c r="BX35" s="185" t="s">
        <v>196</v>
      </c>
      <c r="BY35" s="186"/>
      <c r="BZ35" s="187"/>
      <c r="CA35" s="188"/>
      <c r="CB35" s="189" t="s">
        <v>106</v>
      </c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1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199"/>
      <c r="AI36" s="200"/>
      <c r="AJ36" s="204"/>
      <c r="AK36" s="168"/>
      <c r="AL36" s="169"/>
      <c r="AM36" s="202"/>
      <c r="AN36" s="208"/>
      <c r="AO36" s="183"/>
      <c r="AP36" s="173"/>
      <c r="AQ36" s="203"/>
      <c r="AR36" s="175"/>
      <c r="AS36" s="176"/>
      <c r="AT36" s="177"/>
      <c r="AU36" s="178"/>
      <c r="AV36" s="179"/>
      <c r="AW36" s="4"/>
      <c r="AX36" s="199"/>
      <c r="AY36" s="200"/>
      <c r="AZ36" s="201"/>
      <c r="BA36" s="168"/>
      <c r="BB36" s="169"/>
      <c r="BC36" s="181"/>
      <c r="BD36" s="182"/>
      <c r="BE36" s="172"/>
      <c r="BF36" s="173"/>
      <c r="BG36" s="184"/>
      <c r="BH36" s="185"/>
      <c r="BI36" s="186"/>
      <c r="BJ36" s="187"/>
      <c r="BK36" s="188"/>
      <c r="BL36" s="189"/>
      <c r="BM36" s="4"/>
      <c r="BN36" s="199" t="s">
        <v>184</v>
      </c>
      <c r="BO36" s="200"/>
      <c r="BP36" s="201"/>
      <c r="BQ36" s="168" t="s">
        <v>112</v>
      </c>
      <c r="BR36" s="169"/>
      <c r="BS36" s="181"/>
      <c r="BT36" s="182" t="s">
        <v>172</v>
      </c>
      <c r="BU36" s="172">
        <v>1</v>
      </c>
      <c r="BV36" s="173">
        <f t="shared" si="8"/>
        <v>1</v>
      </c>
      <c r="BW36" s="213"/>
      <c r="BX36" s="185" t="s">
        <v>7</v>
      </c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1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199"/>
      <c r="AI37" s="200"/>
      <c r="AJ37" s="204"/>
      <c r="AK37" s="168"/>
      <c r="AL37" s="169"/>
      <c r="AM37" s="202"/>
      <c r="AN37" s="208"/>
      <c r="AO37" s="172"/>
      <c r="AP37" s="173"/>
      <c r="AQ37" s="203"/>
      <c r="AR37" s="175"/>
      <c r="AS37" s="176"/>
      <c r="AT37" s="177"/>
      <c r="AU37" s="178"/>
      <c r="AV37" s="179"/>
      <c r="AW37" s="4"/>
      <c r="AX37" s="199"/>
      <c r="AY37" s="200"/>
      <c r="AZ37" s="201"/>
      <c r="BA37" s="168"/>
      <c r="BB37" s="169"/>
      <c r="BC37" s="181"/>
      <c r="BD37" s="182"/>
      <c r="BE37" s="172"/>
      <c r="BF37" s="173"/>
      <c r="BG37" s="184"/>
      <c r="BH37" s="185"/>
      <c r="BI37" s="186"/>
      <c r="BJ37" s="187"/>
      <c r="BK37" s="188"/>
      <c r="BL37" s="189"/>
      <c r="BM37" s="4"/>
      <c r="BN37" s="199" t="s">
        <v>166</v>
      </c>
      <c r="BO37" s="200"/>
      <c r="BP37" s="201"/>
      <c r="BQ37" s="168" t="s">
        <v>114</v>
      </c>
      <c r="BR37" s="169"/>
      <c r="BS37" s="181"/>
      <c r="BT37" s="182" t="s">
        <v>172</v>
      </c>
      <c r="BU37" s="172">
        <v>30</v>
      </c>
      <c r="BV37" s="173">
        <f t="shared" si="8"/>
        <v>30</v>
      </c>
      <c r="BW37" s="213"/>
      <c r="BX37" s="185" t="s">
        <v>85</v>
      </c>
      <c r="BY37" s="186"/>
      <c r="BZ37" s="187"/>
      <c r="CA37" s="188"/>
      <c r="CB37" s="189" t="s">
        <v>106</v>
      </c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4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1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199"/>
      <c r="AI38" s="200"/>
      <c r="AJ38" s="204"/>
      <c r="AK38" s="168"/>
      <c r="AL38" s="169"/>
      <c r="AM38" s="202"/>
      <c r="AN38" s="171"/>
      <c r="AO38" s="172"/>
      <c r="AP38" s="173"/>
      <c r="AQ38" s="210"/>
      <c r="AR38" s="175"/>
      <c r="AS38" s="176"/>
      <c r="AT38" s="177"/>
      <c r="AU38" s="178"/>
      <c r="AV38" s="179"/>
      <c r="AW38" s="4"/>
      <c r="AX38" s="199"/>
      <c r="AY38" s="200"/>
      <c r="AZ38" s="201"/>
      <c r="BA38" s="168"/>
      <c r="BB38" s="169"/>
      <c r="BC38" s="181"/>
      <c r="BD38" s="182"/>
      <c r="BE38" s="172"/>
      <c r="BF38" s="173"/>
      <c r="BG38" s="184"/>
      <c r="BH38" s="185"/>
      <c r="BI38" s="186"/>
      <c r="BJ38" s="187"/>
      <c r="BK38" s="188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213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1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199"/>
      <c r="AI39" s="200"/>
      <c r="AJ39" s="204"/>
      <c r="AK39" s="168"/>
      <c r="AL39" s="169"/>
      <c r="AM39" s="202"/>
      <c r="AN39" s="171"/>
      <c r="AO39" s="172"/>
      <c r="AP39" s="173"/>
      <c r="AQ39" s="210"/>
      <c r="AR39" s="175"/>
      <c r="AS39" s="176"/>
      <c r="AT39" s="212"/>
      <c r="AU39" s="178"/>
      <c r="AV39" s="179"/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213"/>
      <c r="BH39" s="185"/>
      <c r="BI39" s="186"/>
      <c r="BJ39" s="187"/>
      <c r="BK39" s="188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213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1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199"/>
      <c r="AI40" s="200"/>
      <c r="AJ40" s="204"/>
      <c r="AK40" s="168"/>
      <c r="AL40" s="169"/>
      <c r="AM40" s="202"/>
      <c r="AN40" s="171"/>
      <c r="AO40" s="172"/>
      <c r="AP40" s="173"/>
      <c r="AQ40" s="210"/>
      <c r="AR40" s="175"/>
      <c r="AS40" s="176"/>
      <c r="AT40" s="212"/>
      <c r="AU40" s="178"/>
      <c r="AV40" s="179"/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83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5" t="s">
        <v>113</v>
      </c>
      <c r="C41" s="226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7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1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7"/>
      <c r="AK41" s="168"/>
      <c r="AL41" s="169"/>
      <c r="AM41" s="202"/>
      <c r="AN41" s="171"/>
      <c r="AO41" s="172"/>
      <c r="AP41" s="173"/>
      <c r="AQ41" s="210"/>
      <c r="AR41" s="175"/>
      <c r="AS41" s="176"/>
      <c r="AT41" s="212"/>
      <c r="AU41" s="178"/>
      <c r="AV41" s="179"/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83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8"/>
      <c r="C42" s="229"/>
      <c r="D42" s="230"/>
      <c r="E42" s="230"/>
      <c r="F42" s="231" t="str">
        <f>IF(E42&gt;"","-","")</f>
        <v/>
      </c>
      <c r="G42" s="232"/>
      <c r="H42" s="233"/>
      <c r="I42" s="234"/>
      <c r="J42" s="235"/>
      <c r="K42" s="236"/>
      <c r="L42" s="194"/>
      <c r="M42" s="237"/>
      <c r="N42" s="235"/>
      <c r="O42" s="238" t="str">
        <f>IF(E42&gt;"",VLOOKUP(E42,MATERIAL_WEIGHT,2,FALSE),"")</f>
        <v/>
      </c>
      <c r="P42" s="239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1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7"/>
      <c r="AK42" s="218"/>
      <c r="AL42" s="169"/>
      <c r="AM42" s="219"/>
      <c r="AN42" s="208"/>
      <c r="AO42" s="220"/>
      <c r="AP42" s="222"/>
      <c r="AQ42" s="221"/>
      <c r="AR42" s="175"/>
      <c r="AS42" s="176"/>
      <c r="AT42" s="212"/>
      <c r="AU42" s="178"/>
      <c r="AV42" s="179"/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83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40" t="s">
        <v>116</v>
      </c>
      <c r="C43" s="241"/>
      <c r="D43" s="241"/>
      <c r="E43" s="241"/>
      <c r="F43" s="242"/>
      <c r="G43" s="243"/>
      <c r="H43" s="244"/>
      <c r="I43" s="234"/>
      <c r="J43" s="245" t="s">
        <v>117</v>
      </c>
      <c r="K43" s="245"/>
      <c r="L43" s="246"/>
      <c r="M43" s="247"/>
      <c r="N43" s="248"/>
      <c r="O43" s="249"/>
      <c r="P43" s="250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1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199"/>
      <c r="AI43" s="200"/>
      <c r="AJ43" s="204"/>
      <c r="AK43" s="168"/>
      <c r="AL43" s="169"/>
      <c r="AM43" s="170"/>
      <c r="AN43" s="208"/>
      <c r="AO43" s="172"/>
      <c r="AP43" s="173"/>
      <c r="AQ43" s="221"/>
      <c r="AR43" s="175"/>
      <c r="AS43" s="176"/>
      <c r="AT43" s="177"/>
      <c r="AU43" s="178"/>
      <c r="AV43" s="179"/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83"/>
      <c r="BV43" s="173"/>
      <c r="BW43" s="184"/>
      <c r="BX43" s="251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2" t="s">
        <v>118</v>
      </c>
      <c r="C44" s="338" t="s">
        <v>119</v>
      </c>
      <c r="D44" s="339"/>
      <c r="E44" s="340"/>
      <c r="F44" s="338" t="s">
        <v>120</v>
      </c>
      <c r="G44" s="339"/>
      <c r="H44" s="340"/>
      <c r="I44" s="253"/>
      <c r="J44" s="254" t="s">
        <v>118</v>
      </c>
      <c r="K44" s="338" t="s">
        <v>119</v>
      </c>
      <c r="L44" s="339"/>
      <c r="M44" s="339"/>
      <c r="N44" s="340"/>
      <c r="O44" s="254" t="s">
        <v>121</v>
      </c>
      <c r="P44" s="255" t="s">
        <v>118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1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199"/>
      <c r="AI44" s="200"/>
      <c r="AJ44" s="204"/>
      <c r="AK44" s="168"/>
      <c r="AL44" s="169"/>
      <c r="AM44" s="223"/>
      <c r="AN44" s="208"/>
      <c r="AO44" s="172"/>
      <c r="AP44" s="173"/>
      <c r="AQ44" s="221"/>
      <c r="AR44" s="175"/>
      <c r="AS44" s="176"/>
      <c r="AT44" s="212"/>
      <c r="AU44" s="178"/>
      <c r="AV44" s="179"/>
      <c r="AW44" s="4"/>
      <c r="AX44" s="199" t="str">
        <f t="shared" si="10"/>
        <v/>
      </c>
      <c r="AY44" s="200"/>
      <c r="AZ44" s="201"/>
      <c r="BA44" s="168"/>
      <c r="BB44" s="169"/>
      <c r="BC44" s="181"/>
      <c r="BD44" s="182" t="str">
        <f t="shared" si="11"/>
        <v/>
      </c>
      <c r="BE44" s="183"/>
      <c r="BF44" s="173" t="str">
        <f t="shared" si="7"/>
        <v/>
      </c>
      <c r="BG44" s="184"/>
      <c r="BH44" s="185"/>
      <c r="BI44" s="186"/>
      <c r="BJ44" s="187"/>
      <c r="BK44" s="188"/>
      <c r="BL44" s="189"/>
      <c r="BM44" s="4"/>
      <c r="BN44" s="199"/>
      <c r="BO44" s="200"/>
      <c r="BP44" s="201"/>
      <c r="BQ44" s="205"/>
      <c r="BR44" s="169"/>
      <c r="BS44" s="181"/>
      <c r="BT44" s="182"/>
      <c r="BU44" s="172"/>
      <c r="BV44" s="173"/>
      <c r="BW44" s="184"/>
      <c r="BX44" s="185"/>
      <c r="BY44" s="186"/>
      <c r="BZ44" s="187"/>
      <c r="CA44" s="206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6">
        <v>1</v>
      </c>
      <c r="C45" s="257" t="s">
        <v>122</v>
      </c>
      <c r="D45" s="258"/>
      <c r="E45" s="258"/>
      <c r="F45" s="259"/>
      <c r="G45" s="260"/>
      <c r="H45" s="261"/>
      <c r="I45" s="262"/>
      <c r="J45" s="263">
        <v>1</v>
      </c>
      <c r="K45" s="264" t="s">
        <v>123</v>
      </c>
      <c r="L45" s="260"/>
      <c r="M45" s="260"/>
      <c r="N45" s="265"/>
      <c r="O45" s="266"/>
      <c r="P45" s="267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1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199"/>
      <c r="AI45" s="200"/>
      <c r="AJ45" s="204"/>
      <c r="AK45" s="168"/>
      <c r="AL45" s="169"/>
      <c r="AM45" s="170"/>
      <c r="AN45" s="171"/>
      <c r="AO45" s="172"/>
      <c r="AP45" s="173"/>
      <c r="AQ45" s="221"/>
      <c r="AR45" s="175"/>
      <c r="AS45" s="176"/>
      <c r="AT45" s="212"/>
      <c r="AU45" s="178"/>
      <c r="AV45" s="179"/>
      <c r="AW45" s="4"/>
      <c r="AX45" s="199" t="str">
        <f t="shared" si="10"/>
        <v/>
      </c>
      <c r="AY45" s="200"/>
      <c r="AZ45" s="201"/>
      <c r="BA45" s="168"/>
      <c r="BB45" s="169"/>
      <c r="BC45" s="181"/>
      <c r="BD45" s="182" t="str">
        <f t="shared" si="11"/>
        <v/>
      </c>
      <c r="BE45" s="183"/>
      <c r="BF45" s="173" t="str">
        <f t="shared" si="7"/>
        <v/>
      </c>
      <c r="BG45" s="184"/>
      <c r="BH45" s="251"/>
      <c r="BI45" s="186"/>
      <c r="BJ45" s="187"/>
      <c r="BK45" s="188"/>
      <c r="BL45" s="189"/>
      <c r="BM45" s="4"/>
      <c r="BN45" s="199"/>
      <c r="BO45" s="200"/>
      <c r="BP45" s="201"/>
      <c r="BQ45" s="168"/>
      <c r="BR45" s="169"/>
      <c r="BS45" s="181"/>
      <c r="BT45" s="182"/>
      <c r="BU45" s="172"/>
      <c r="BV45" s="173"/>
      <c r="BW45" s="184"/>
      <c r="BX45" s="185"/>
      <c r="BY45" s="186"/>
      <c r="BZ45" s="187"/>
      <c r="CA45" s="206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6">
        <v>2</v>
      </c>
      <c r="C46" s="257" t="s">
        <v>124</v>
      </c>
      <c r="D46" s="260"/>
      <c r="E46" s="260"/>
      <c r="F46" s="264"/>
      <c r="G46" s="260"/>
      <c r="H46" s="261"/>
      <c r="I46" s="262"/>
      <c r="J46" s="263">
        <v>2</v>
      </c>
      <c r="K46" s="264" t="s">
        <v>125</v>
      </c>
      <c r="L46" s="260"/>
      <c r="M46" s="260"/>
      <c r="N46" s="265"/>
      <c r="O46" s="266"/>
      <c r="P46" s="267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1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7"/>
      <c r="AK46" s="168"/>
      <c r="AL46" s="169"/>
      <c r="AM46" s="170"/>
      <c r="AN46" s="171"/>
      <c r="AO46" s="172"/>
      <c r="AP46" s="173"/>
      <c r="AQ46" s="221"/>
      <c r="AR46" s="175"/>
      <c r="AS46" s="176"/>
      <c r="AT46" s="212"/>
      <c r="AU46" s="178"/>
      <c r="AV46" s="179"/>
      <c r="AW46" s="4"/>
      <c r="AX46" s="199" t="str">
        <f t="shared" si="10"/>
        <v/>
      </c>
      <c r="AY46" s="200"/>
      <c r="AZ46" s="201"/>
      <c r="BA46" s="168"/>
      <c r="BB46" s="169"/>
      <c r="BC46" s="181"/>
      <c r="BD46" s="268" t="str">
        <f t="shared" si="11"/>
        <v/>
      </c>
      <c r="BE46" s="183"/>
      <c r="BF46" s="173" t="str">
        <f t="shared" si="7"/>
        <v/>
      </c>
      <c r="BG46" s="184"/>
      <c r="BH46" s="251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/>
      <c r="BU46" s="172"/>
      <c r="BV46" s="173"/>
      <c r="BW46" s="184"/>
      <c r="BX46" s="185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6">
        <v>3</v>
      </c>
      <c r="C47" s="257" t="s">
        <v>126</v>
      </c>
      <c r="D47" s="260"/>
      <c r="E47" s="260"/>
      <c r="F47" s="264"/>
      <c r="G47" s="260"/>
      <c r="H47" s="261"/>
      <c r="I47" s="269"/>
      <c r="J47" s="263">
        <v>3</v>
      </c>
      <c r="K47" s="264" t="s">
        <v>127</v>
      </c>
      <c r="L47" s="260"/>
      <c r="M47" s="260"/>
      <c r="N47" s="265"/>
      <c r="O47" s="266"/>
      <c r="P47" s="267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1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12"/>
        <v/>
      </c>
      <c r="AM47" s="170"/>
      <c r="AN47" s="171"/>
      <c r="AO47" s="172"/>
      <c r="AP47" s="173" t="str">
        <f t="shared" si="13"/>
        <v/>
      </c>
      <c r="AQ47" s="221"/>
      <c r="AR47" s="175"/>
      <c r="AS47" s="176"/>
      <c r="AT47" s="212"/>
      <c r="AU47" s="178" t="str">
        <f t="shared" ref="AU39:AU47" si="16">IF(AK47&gt;"",VLOOKUP(AK47,MATERIAL_WEIGHT,2,FALSE),"")</f>
        <v/>
      </c>
      <c r="AV47" s="179" t="str">
        <f t="shared" si="15"/>
        <v/>
      </c>
      <c r="AW47" s="4"/>
      <c r="AX47" s="199" t="str">
        <f t="shared" si="10"/>
        <v/>
      </c>
      <c r="AY47" s="200"/>
      <c r="AZ47" s="201"/>
      <c r="BA47" s="168"/>
      <c r="BB47" s="169"/>
      <c r="BC47" s="181"/>
      <c r="BD47" s="268" t="str">
        <f t="shared" si="11"/>
        <v/>
      </c>
      <c r="BE47" s="183"/>
      <c r="BF47" s="173" t="str">
        <f t="shared" si="7"/>
        <v/>
      </c>
      <c r="BG47" s="184"/>
      <c r="BH47" s="251"/>
      <c r="BI47" s="186"/>
      <c r="BJ47" s="187"/>
      <c r="BK47" s="188"/>
      <c r="BL47" s="189"/>
      <c r="BM47" s="4"/>
      <c r="BN47" s="199"/>
      <c r="BO47" s="200"/>
      <c r="BP47" s="201"/>
      <c r="BQ47" s="168"/>
      <c r="BR47" s="169"/>
      <c r="BS47" s="181"/>
      <c r="BT47" s="182"/>
      <c r="BU47" s="172"/>
      <c r="BV47" s="173"/>
      <c r="BW47" s="184"/>
      <c r="BX47" s="185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6">
        <v>4</v>
      </c>
      <c r="C48" s="257" t="s">
        <v>128</v>
      </c>
      <c r="D48" s="260"/>
      <c r="E48" s="260"/>
      <c r="F48" s="264"/>
      <c r="G48" s="260"/>
      <c r="H48" s="261"/>
      <c r="I48" s="269"/>
      <c r="J48" s="263">
        <v>4</v>
      </c>
      <c r="K48" s="264" t="s">
        <v>129</v>
      </c>
      <c r="L48" s="260"/>
      <c r="M48" s="260"/>
      <c r="N48" s="265"/>
      <c r="O48" s="266"/>
      <c r="P48" s="267"/>
      <c r="Q48" s="4"/>
      <c r="R48" s="270" t="s">
        <v>76</v>
      </c>
      <c r="S48" s="271"/>
      <c r="T48" s="271"/>
      <c r="U48" s="271"/>
      <c r="V48" s="271"/>
      <c r="W48" s="272"/>
      <c r="X48" s="272"/>
      <c r="Y48" s="272"/>
      <c r="Z48" s="272"/>
      <c r="AA48" s="272"/>
      <c r="AB48" s="272"/>
      <c r="AC48" s="273" t="s">
        <v>130</v>
      </c>
      <c r="AD48" s="274"/>
      <c r="AE48" s="275" t="s">
        <v>131</v>
      </c>
      <c r="AF48" s="276">
        <f>SUM(AF22:AF47)</f>
        <v>4.4183210000000006</v>
      </c>
      <c r="AG48" s="4"/>
      <c r="AH48" s="270" t="s">
        <v>76</v>
      </c>
      <c r="AI48" s="271"/>
      <c r="AJ48" s="271"/>
      <c r="AK48" s="271"/>
      <c r="AL48" s="271"/>
      <c r="AM48" s="272"/>
      <c r="AN48" s="272"/>
      <c r="AO48" s="272"/>
      <c r="AP48" s="272"/>
      <c r="AQ48" s="272"/>
      <c r="AR48" s="272"/>
      <c r="AS48" s="273" t="s">
        <v>130</v>
      </c>
      <c r="AT48" s="274"/>
      <c r="AU48" s="275" t="s">
        <v>131</v>
      </c>
      <c r="AV48" s="276">
        <f>SUM(AV22:AV47)</f>
        <v>4.0676874999999999</v>
      </c>
      <c r="AW48" s="4"/>
      <c r="AX48" s="199" t="str">
        <f t="shared" si="10"/>
        <v/>
      </c>
      <c r="AY48" s="200"/>
      <c r="AZ48" s="201"/>
      <c r="BA48" s="168"/>
      <c r="BB48" s="169"/>
      <c r="BC48" s="181"/>
      <c r="BD48" s="182" t="str">
        <f t="shared" si="11"/>
        <v/>
      </c>
      <c r="BE48" s="183"/>
      <c r="BF48" s="173" t="str">
        <f t="shared" si="7"/>
        <v/>
      </c>
      <c r="BG48" s="184"/>
      <c r="BH48" s="251"/>
      <c r="BI48" s="186"/>
      <c r="BJ48" s="187"/>
      <c r="BK48" s="188"/>
      <c r="BL48" s="189"/>
      <c r="BM48" s="4"/>
      <c r="BN48" s="199"/>
      <c r="BO48" s="200"/>
      <c r="BP48" s="201"/>
      <c r="BQ48" s="168"/>
      <c r="BR48" s="169"/>
      <c r="BS48" s="181"/>
      <c r="BT48" s="182"/>
      <c r="BU48" s="172"/>
      <c r="BV48" s="173"/>
      <c r="BW48" s="184"/>
      <c r="BX48" s="185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6">
        <v>5</v>
      </c>
      <c r="C49" s="257" t="s">
        <v>132</v>
      </c>
      <c r="D49" s="260"/>
      <c r="E49" s="260"/>
      <c r="F49" s="264"/>
      <c r="G49" s="260"/>
      <c r="H49" s="261"/>
      <c r="I49" s="269"/>
      <c r="J49" s="263">
        <v>5</v>
      </c>
      <c r="K49" s="264" t="s">
        <v>133</v>
      </c>
      <c r="L49" s="260"/>
      <c r="M49" s="260"/>
      <c r="N49" s="265"/>
      <c r="O49" s="266"/>
      <c r="P49" s="267"/>
      <c r="Q49" s="4"/>
      <c r="R49" s="277" t="s">
        <v>134</v>
      </c>
      <c r="S49" s="4"/>
      <c r="T49" s="4"/>
      <c r="U49" s="4"/>
      <c r="V49" s="4"/>
      <c r="W49" s="4"/>
      <c r="X49" s="4"/>
      <c r="Y49" s="4"/>
      <c r="AB49" s="4"/>
      <c r="AC49" s="279"/>
      <c r="AD49" s="280" t="s">
        <v>135</v>
      </c>
      <c r="AE49" s="281" t="s">
        <v>136</v>
      </c>
      <c r="AF49" s="282">
        <f>AF48*0.986</f>
        <v>4.3564645060000009</v>
      </c>
      <c r="AG49" s="4"/>
      <c r="AH49" s="277" t="s">
        <v>134</v>
      </c>
      <c r="AI49" s="4"/>
      <c r="AJ49" s="4"/>
      <c r="AK49" s="4"/>
      <c r="AL49" s="4"/>
      <c r="AM49" s="4"/>
      <c r="AN49" s="4"/>
      <c r="AO49" s="4"/>
      <c r="AR49" s="4"/>
      <c r="AS49" s="279"/>
      <c r="AT49" s="280" t="s">
        <v>135</v>
      </c>
      <c r="AU49" s="281" t="s">
        <v>136</v>
      </c>
      <c r="AV49" s="282">
        <f>AV48*0.986</f>
        <v>4.0107398749999996</v>
      </c>
      <c r="AW49" s="4"/>
      <c r="AX49" s="199" t="str">
        <f t="shared" si="10"/>
        <v/>
      </c>
      <c r="AY49" s="200"/>
      <c r="AZ49" s="201"/>
      <c r="BA49" s="168"/>
      <c r="BB49" s="169"/>
      <c r="BC49" s="181"/>
      <c r="BD49" s="182" t="str">
        <f t="shared" si="11"/>
        <v/>
      </c>
      <c r="BE49" s="183"/>
      <c r="BF49" s="173" t="str">
        <f t="shared" si="7"/>
        <v/>
      </c>
      <c r="BG49" s="184"/>
      <c r="BH49" s="251"/>
      <c r="BI49" s="186"/>
      <c r="BJ49" s="187"/>
      <c r="BK49" s="188"/>
      <c r="BL49" s="189"/>
      <c r="BM49" s="4"/>
      <c r="BN49" s="199"/>
      <c r="BO49" s="200"/>
      <c r="BP49" s="201"/>
      <c r="BQ49" s="168"/>
      <c r="BR49" s="169"/>
      <c r="BS49" s="181"/>
      <c r="BT49" s="182"/>
      <c r="BU49" s="172"/>
      <c r="BV49" s="173"/>
      <c r="BW49" s="213"/>
      <c r="BX49" s="185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6">
        <v>6</v>
      </c>
      <c r="C50" s="257" t="s">
        <v>137</v>
      </c>
      <c r="D50" s="260"/>
      <c r="E50" s="260"/>
      <c r="F50" s="264"/>
      <c r="G50" s="260"/>
      <c r="H50" s="261"/>
      <c r="I50" s="269"/>
      <c r="J50" s="263">
        <v>6</v>
      </c>
      <c r="K50" s="264" t="s">
        <v>138</v>
      </c>
      <c r="L50" s="260"/>
      <c r="M50" s="260"/>
      <c r="N50" s="265"/>
      <c r="O50" s="266"/>
      <c r="P50" s="267"/>
      <c r="Q50" s="4"/>
      <c r="R50" s="283"/>
      <c r="S50" s="4"/>
      <c r="T50" s="4"/>
      <c r="U50" s="4"/>
      <c r="V50" s="4"/>
      <c r="W50" s="4"/>
      <c r="X50" s="4"/>
      <c r="Y50" s="4"/>
      <c r="AB50" s="4"/>
      <c r="AC50" s="279"/>
      <c r="AD50" s="284"/>
      <c r="AE50" s="281" t="s">
        <v>139</v>
      </c>
      <c r="AF50" s="282">
        <f>AF48*0.974*0.986</f>
        <v>4.2431964288440005</v>
      </c>
      <c r="AG50" s="4"/>
      <c r="AH50" s="283"/>
      <c r="AI50" s="4"/>
      <c r="AJ50" s="4"/>
      <c r="AK50" s="4"/>
      <c r="AL50" s="4"/>
      <c r="AM50" s="4"/>
      <c r="AN50" s="4"/>
      <c r="AO50" s="4"/>
      <c r="AR50" s="4"/>
      <c r="AS50" s="279"/>
      <c r="AT50" s="284"/>
      <c r="AU50" s="281" t="s">
        <v>139</v>
      </c>
      <c r="AV50" s="282">
        <f>AV48*0.974*0.986</f>
        <v>3.90646063825</v>
      </c>
      <c r="AW50" s="4"/>
      <c r="AX50" s="199" t="str">
        <f t="shared" si="10"/>
        <v/>
      </c>
      <c r="AY50" s="200"/>
      <c r="AZ50" s="201"/>
      <c r="BA50" s="168"/>
      <c r="BB50" s="169"/>
      <c r="BC50" s="181"/>
      <c r="BD50" s="182" t="str">
        <f t="shared" si="11"/>
        <v/>
      </c>
      <c r="BE50" s="183"/>
      <c r="BF50" s="173" t="str">
        <f t="shared" si="7"/>
        <v/>
      </c>
      <c r="BG50" s="184"/>
      <c r="BH50" s="251"/>
      <c r="BI50" s="186"/>
      <c r="BJ50" s="187"/>
      <c r="BK50" s="188"/>
      <c r="BL50" s="189"/>
      <c r="BM50" s="4"/>
      <c r="BN50" s="199"/>
      <c r="BO50" s="200"/>
      <c r="BP50" s="201"/>
      <c r="BQ50" s="168"/>
      <c r="BR50" s="169"/>
      <c r="BS50" s="181"/>
      <c r="BT50" s="182"/>
      <c r="BU50" s="172"/>
      <c r="BV50" s="173"/>
      <c r="BW50" s="184"/>
      <c r="BX50" s="185"/>
      <c r="BY50" s="186"/>
      <c r="BZ50" s="187"/>
      <c r="CA50" s="188"/>
      <c r="CB50" s="189"/>
      <c r="CG50" s="3"/>
    </row>
    <row r="51" spans="2:120" ht="15" customHeight="1" x14ac:dyDescent="0.25">
      <c r="B51" s="256">
        <v>7</v>
      </c>
      <c r="C51" s="257" t="s">
        <v>140</v>
      </c>
      <c r="D51" s="260"/>
      <c r="E51" s="260"/>
      <c r="F51" s="264"/>
      <c r="G51" s="260"/>
      <c r="H51" s="261"/>
      <c r="I51" s="269"/>
      <c r="J51" s="263">
        <v>7</v>
      </c>
      <c r="K51" s="264" t="s">
        <v>141</v>
      </c>
      <c r="L51" s="260"/>
      <c r="M51" s="260"/>
      <c r="N51" s="265"/>
      <c r="O51" s="266"/>
      <c r="P51" s="267"/>
      <c r="Q51" s="4"/>
      <c r="R51" s="285" t="s">
        <v>142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6"/>
      <c r="AG51" s="4"/>
      <c r="AH51" s="283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6"/>
      <c r="AW51" s="4"/>
      <c r="AX51" s="199" t="str">
        <f t="shared" si="10"/>
        <v/>
      </c>
      <c r="AY51" s="200"/>
      <c r="AZ51" s="201"/>
      <c r="BA51" s="168"/>
      <c r="BB51" s="169"/>
      <c r="BC51" s="181"/>
      <c r="BD51" s="182" t="str">
        <f t="shared" si="11"/>
        <v/>
      </c>
      <c r="BE51" s="172"/>
      <c r="BF51" s="173" t="str">
        <f t="shared" si="7"/>
        <v/>
      </c>
      <c r="BG51" s="213"/>
      <c r="BH51" s="185"/>
      <c r="BI51" s="186"/>
      <c r="BJ51" s="187"/>
      <c r="BK51" s="188"/>
      <c r="BL51" s="189"/>
      <c r="BM51" s="4"/>
      <c r="BN51" s="199"/>
      <c r="BO51" s="200"/>
      <c r="BP51" s="201"/>
      <c r="BQ51" s="168"/>
      <c r="BR51" s="169"/>
      <c r="BS51" s="181"/>
      <c r="BT51" s="182"/>
      <c r="BU51" s="172"/>
      <c r="BV51" s="173"/>
      <c r="BW51" s="184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7" t="s">
        <v>143</v>
      </c>
      <c r="C52" s="288"/>
      <c r="D52" s="289"/>
      <c r="E52" s="289"/>
      <c r="F52" s="289"/>
      <c r="G52" s="289"/>
      <c r="H52" s="289"/>
      <c r="I52" s="269"/>
      <c r="J52" s="263">
        <v>8</v>
      </c>
      <c r="K52" s="264" t="s">
        <v>144</v>
      </c>
      <c r="L52" s="260"/>
      <c r="M52" s="260"/>
      <c r="N52" s="265"/>
      <c r="O52" s="266"/>
      <c r="P52" s="267"/>
      <c r="Q52" s="4"/>
      <c r="R52" s="283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6"/>
      <c r="AG52" s="4"/>
      <c r="AH52" s="283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6"/>
      <c r="AW52" s="4"/>
      <c r="AX52" s="199" t="str">
        <f t="shared" si="10"/>
        <v/>
      </c>
      <c r="AY52" s="200"/>
      <c r="AZ52" s="201"/>
      <c r="BA52" s="290"/>
      <c r="BB52" s="169"/>
      <c r="BC52" s="181"/>
      <c r="BD52" s="182" t="str">
        <f t="shared" si="11"/>
        <v/>
      </c>
      <c r="BE52" s="183"/>
      <c r="BF52" s="173" t="str">
        <f t="shared" si="7"/>
        <v/>
      </c>
      <c r="BG52" s="213"/>
      <c r="BH52" s="251"/>
      <c r="BI52" s="186"/>
      <c r="BJ52" s="187"/>
      <c r="BK52" s="188"/>
      <c r="BL52" s="189"/>
      <c r="BM52" s="4"/>
      <c r="BN52" s="199"/>
      <c r="BO52" s="200"/>
      <c r="BP52" s="201"/>
      <c r="BQ52" s="168"/>
      <c r="BR52" s="169"/>
      <c r="BS52" s="181"/>
      <c r="BT52" s="182"/>
      <c r="BU52" s="172"/>
      <c r="BV52" s="173"/>
      <c r="BW52" s="184"/>
      <c r="BX52" s="185"/>
      <c r="BY52" s="186"/>
      <c r="BZ52" s="187"/>
      <c r="CA52" s="188"/>
      <c r="CB52" s="189"/>
      <c r="CG52" s="3"/>
    </row>
    <row r="53" spans="2:120" ht="15" customHeight="1" x14ac:dyDescent="0.25">
      <c r="B53" s="291" t="s">
        <v>145</v>
      </c>
      <c r="C53" s="269"/>
      <c r="D53" s="269"/>
      <c r="E53" s="269"/>
      <c r="F53" s="269"/>
      <c r="G53" s="269"/>
      <c r="H53" s="269"/>
      <c r="I53" s="269"/>
      <c r="J53" s="292"/>
      <c r="K53" s="293"/>
      <c r="L53" s="293"/>
      <c r="M53" s="293"/>
      <c r="N53" s="294"/>
      <c r="O53" s="295"/>
      <c r="P53" s="296"/>
      <c r="Q53" s="4"/>
      <c r="R53" s="283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6"/>
      <c r="AG53" s="4"/>
      <c r="AH53" s="283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6"/>
      <c r="AW53" s="4"/>
      <c r="AX53" s="199" t="str">
        <f t="shared" si="10"/>
        <v/>
      </c>
      <c r="AY53" s="200"/>
      <c r="AZ53" s="201"/>
      <c r="BA53" s="168"/>
      <c r="BB53" s="169"/>
      <c r="BC53" s="181"/>
      <c r="BD53" s="182" t="str">
        <f t="shared" si="11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/>
      <c r="BO53" s="200"/>
      <c r="BP53" s="201"/>
      <c r="BQ53" s="168"/>
      <c r="BR53" s="169"/>
      <c r="BS53" s="181"/>
      <c r="BT53" s="182"/>
      <c r="BU53" s="172"/>
      <c r="BV53" s="173"/>
      <c r="BW53" s="184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7" t="s">
        <v>146</v>
      </c>
      <c r="C54" s="269"/>
      <c r="D54" s="269"/>
      <c r="E54" s="269"/>
      <c r="F54" s="269"/>
      <c r="G54" s="269"/>
      <c r="H54" s="269"/>
      <c r="I54" s="269"/>
      <c r="J54" s="298"/>
      <c r="K54" s="299"/>
      <c r="L54" s="299"/>
      <c r="M54" s="299"/>
      <c r="N54" s="300"/>
      <c r="O54" s="301"/>
      <c r="P54" s="302"/>
      <c r="Q54" s="4"/>
      <c r="R54" s="283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6"/>
      <c r="AG54" s="4"/>
      <c r="AH54" s="283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6"/>
      <c r="AW54" s="4"/>
      <c r="AX54" s="199" t="str">
        <f t="shared" si="10"/>
        <v/>
      </c>
      <c r="AY54" s="200"/>
      <c r="AZ54" s="201"/>
      <c r="BA54" s="290"/>
      <c r="BB54" s="169"/>
      <c r="BC54" s="181"/>
      <c r="BD54" s="182" t="str">
        <f t="shared" si="11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/>
      <c r="BO54" s="200"/>
      <c r="BP54" s="201"/>
      <c r="BQ54" s="168"/>
      <c r="BR54" s="169"/>
      <c r="BS54" s="181"/>
      <c r="BT54" s="182"/>
      <c r="BU54" s="172"/>
      <c r="BV54" s="173"/>
      <c r="BW54" s="184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7" t="s">
        <v>147</v>
      </c>
      <c r="C55" s="269"/>
      <c r="D55" s="269"/>
      <c r="E55" s="269"/>
      <c r="F55" s="269"/>
      <c r="G55" s="269"/>
      <c r="H55" s="269"/>
      <c r="I55" s="269"/>
      <c r="J55" s="303" t="s">
        <v>148</v>
      </c>
      <c r="K55" s="295"/>
      <c r="L55" s="289"/>
      <c r="M55" s="289"/>
      <c r="N55" s="304"/>
      <c r="O55" s="260"/>
      <c r="P55" s="305"/>
      <c r="Q55" s="4"/>
      <c r="R55" s="283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6"/>
      <c r="AG55" s="4"/>
      <c r="AH55" s="283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6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/>
      <c r="BO55" s="200"/>
      <c r="BP55" s="201"/>
      <c r="BQ55" s="168"/>
      <c r="BR55" s="169"/>
      <c r="BS55" s="181"/>
      <c r="BT55" s="182"/>
      <c r="BU55" s="172"/>
      <c r="BV55" s="173"/>
      <c r="BW55" s="213"/>
      <c r="BX55" s="185"/>
      <c r="BY55" s="186"/>
      <c r="BZ55" s="187"/>
      <c r="CA55" s="188"/>
      <c r="CB55" s="189"/>
    </row>
    <row r="56" spans="2:120" ht="15.6" x14ac:dyDescent="0.25">
      <c r="B56" s="306"/>
      <c r="C56" s="269"/>
      <c r="D56" s="269"/>
      <c r="E56" s="269"/>
      <c r="F56" s="269"/>
      <c r="G56" s="269"/>
      <c r="H56" s="269"/>
      <c r="I56" s="269"/>
      <c r="J56" s="307" t="s">
        <v>149</v>
      </c>
      <c r="K56" s="308"/>
      <c r="L56" s="308"/>
      <c r="M56" s="308"/>
      <c r="N56" s="309"/>
      <c r="O56" s="310" t="s">
        <v>150</v>
      </c>
      <c r="P56" s="311"/>
      <c r="Q56" s="4"/>
      <c r="R56" s="283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6"/>
      <c r="AG56" s="4"/>
      <c r="AH56" s="283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6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/>
      <c r="BO56" s="200"/>
      <c r="BP56" s="201"/>
      <c r="BQ56" s="168"/>
      <c r="BR56" s="169"/>
      <c r="BS56" s="181"/>
      <c r="BT56" s="182"/>
      <c r="BU56" s="172"/>
      <c r="BV56" s="173"/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2"/>
      <c r="C57" s="313"/>
      <c r="D57" s="313"/>
      <c r="E57" s="313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314"/>
      <c r="Q57" s="4"/>
      <c r="R57" s="283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6"/>
      <c r="AG57" s="4"/>
      <c r="AH57" s="283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6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/>
      <c r="BO57" s="200"/>
      <c r="BP57" s="201"/>
      <c r="BQ57" s="168"/>
      <c r="BR57" s="169"/>
      <c r="BS57" s="181"/>
      <c r="BT57" s="182"/>
      <c r="BU57" s="172"/>
      <c r="BV57" s="173"/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2"/>
      <c r="C58" s="313"/>
      <c r="D58" s="313"/>
      <c r="E58" s="313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314"/>
      <c r="Q58" s="4"/>
      <c r="R58" s="283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6"/>
      <c r="AG58" s="4"/>
      <c r="AH58" s="283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6"/>
      <c r="AW58" s="4"/>
      <c r="AX58" s="214" t="str">
        <f t="shared" si="10"/>
        <v/>
      </c>
      <c r="AY58" s="200"/>
      <c r="AZ58" s="201"/>
      <c r="BA58" s="290"/>
      <c r="BB58" s="169"/>
      <c r="BC58" s="181"/>
      <c r="BD58" s="182" t="str">
        <f t="shared" si="11"/>
        <v/>
      </c>
      <c r="BE58" s="172"/>
      <c r="BF58" s="173" t="str">
        <f t="shared" si="7"/>
        <v/>
      </c>
      <c r="BG58" s="184"/>
      <c r="BH58" s="251"/>
      <c r="BI58" s="186"/>
      <c r="BJ58" s="187"/>
      <c r="BK58" s="206"/>
      <c r="BL58" s="315"/>
      <c r="BM58" s="4"/>
      <c r="BN58" s="199"/>
      <c r="BO58" s="200"/>
      <c r="BP58" s="201"/>
      <c r="BQ58" s="168"/>
      <c r="BR58" s="169"/>
      <c r="BS58" s="181"/>
      <c r="BT58" s="182"/>
      <c r="BU58" s="172"/>
      <c r="BV58" s="173"/>
      <c r="BW58" s="213"/>
      <c r="BX58" s="185"/>
      <c r="BY58" s="186"/>
      <c r="BZ58" s="187"/>
      <c r="CA58" s="188"/>
      <c r="CB58" s="189"/>
      <c r="CG58" s="3"/>
    </row>
    <row r="59" spans="2:120" ht="15" customHeight="1" x14ac:dyDescent="0.25">
      <c r="B59" s="312"/>
      <c r="C59" s="313"/>
      <c r="D59" s="313"/>
      <c r="E59" s="313"/>
      <c r="F59" s="313"/>
      <c r="G59" s="313"/>
      <c r="H59" s="313"/>
      <c r="I59" s="269"/>
      <c r="J59" s="269"/>
      <c r="K59" s="269"/>
      <c r="L59" s="316"/>
      <c r="M59" s="316"/>
      <c r="N59" s="316"/>
      <c r="O59" s="316"/>
      <c r="P59" s="314"/>
      <c r="Q59" s="4"/>
      <c r="R59" s="283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6"/>
      <c r="AG59" s="4"/>
      <c r="AH59" s="283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6"/>
      <c r="AW59" s="4"/>
      <c r="AX59" s="214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7"/>
        <v/>
      </c>
      <c r="BG59" s="184"/>
      <c r="BH59" s="251"/>
      <c r="BI59" s="186"/>
      <c r="BJ59" s="187"/>
      <c r="BK59" s="206"/>
      <c r="BL59" s="315"/>
      <c r="BM59" s="4"/>
      <c r="BN59" s="199"/>
      <c r="BO59" s="200"/>
      <c r="BP59" s="201"/>
      <c r="BQ59" s="168"/>
      <c r="BR59" s="169"/>
      <c r="BS59" s="181"/>
      <c r="BT59" s="182"/>
      <c r="BU59" s="172"/>
      <c r="BV59" s="173"/>
      <c r="BW59" s="213"/>
      <c r="BX59" s="185"/>
      <c r="BY59" s="186"/>
      <c r="BZ59" s="187"/>
      <c r="CA59" s="188"/>
      <c r="CB59" s="189"/>
    </row>
    <row r="60" spans="2:120" ht="15" customHeight="1" thickBot="1" x14ac:dyDescent="0.3">
      <c r="B60" s="317"/>
      <c r="C60" s="318"/>
      <c r="D60" s="318"/>
      <c r="E60" s="318"/>
      <c r="F60" s="318"/>
      <c r="G60" s="318"/>
      <c r="H60" s="318"/>
      <c r="I60" s="318"/>
      <c r="J60" s="318"/>
      <c r="K60" s="318"/>
      <c r="L60" s="318" t="s">
        <v>151</v>
      </c>
      <c r="M60" s="318"/>
      <c r="N60" s="318"/>
      <c r="O60" s="318"/>
      <c r="P60" s="319"/>
      <c r="Q60" s="4"/>
      <c r="R60" s="320"/>
      <c r="S60" s="321"/>
      <c r="T60" s="321"/>
      <c r="U60" s="321"/>
      <c r="V60" s="321"/>
      <c r="W60" s="321"/>
      <c r="X60" s="321"/>
      <c r="Y60" s="321"/>
      <c r="Z60" s="321"/>
      <c r="AA60" s="321"/>
      <c r="AB60" s="321"/>
      <c r="AC60" s="321"/>
      <c r="AD60" s="321"/>
      <c r="AE60" s="321"/>
      <c r="AF60" s="322"/>
      <c r="AG60" s="4"/>
      <c r="AH60" s="320"/>
      <c r="AI60" s="321"/>
      <c r="AJ60" s="321"/>
      <c r="AK60" s="321"/>
      <c r="AL60" s="321"/>
      <c r="AM60" s="321"/>
      <c r="AN60" s="321"/>
      <c r="AO60" s="321"/>
      <c r="AP60" s="321"/>
      <c r="AQ60" s="321"/>
      <c r="AR60" s="321"/>
      <c r="AS60" s="321"/>
      <c r="AT60" s="321"/>
      <c r="AU60" s="321"/>
      <c r="AV60" s="322"/>
      <c r="AW60" s="4"/>
      <c r="AX60" s="214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7"/>
        <v/>
      </c>
      <c r="BG60" s="184"/>
      <c r="BH60" s="251"/>
      <c r="BI60" s="186"/>
      <c r="BJ60" s="187"/>
      <c r="BK60" s="206"/>
      <c r="BL60" s="315"/>
      <c r="BM60" s="4"/>
      <c r="BN60" s="214" t="str">
        <f t="shared" ref="BN60:BN64" si="17">IF(BQ60&gt;"",VLOOKUP(BQ60,PART_NAMA,3,FALSE),"")</f>
        <v/>
      </c>
      <c r="BO60" s="200"/>
      <c r="BP60" s="201"/>
      <c r="BQ60" s="168"/>
      <c r="BR60" s="169"/>
      <c r="BS60" s="181"/>
      <c r="BT60" s="182" t="str">
        <f t="shared" ref="BT60:BT64" si="18">IF(BQ60&gt;"",VLOOKUP(BQ60&amp;$M$10,PART_MASTER,3,FALSE),"")</f>
        <v/>
      </c>
      <c r="BU60" s="172"/>
      <c r="BV60" s="173" t="str">
        <f t="shared" ref="BV60:BV64" si="19">IF(BU60="","",Q*BU60)</f>
        <v/>
      </c>
      <c r="BW60" s="184"/>
      <c r="BX60" s="251"/>
      <c r="BY60" s="186"/>
      <c r="BZ60" s="187"/>
      <c r="CA60" s="206"/>
      <c r="CB60" s="315"/>
      <c r="CG60" s="3"/>
    </row>
    <row r="61" spans="2:120" ht="15" customHeight="1" x14ac:dyDescent="0.3">
      <c r="P61" s="323" t="s">
        <v>152</v>
      </c>
      <c r="R61" s="324"/>
      <c r="S61" s="324"/>
      <c r="T61" s="324"/>
      <c r="U61" s="324"/>
      <c r="V61" s="324"/>
      <c r="W61" s="324"/>
      <c r="X61" s="324"/>
      <c r="Y61" s="324"/>
      <c r="Z61" s="324"/>
      <c r="AA61" s="324"/>
      <c r="AB61" s="324"/>
      <c r="AC61" s="324"/>
      <c r="AD61" s="324"/>
      <c r="AE61" s="324"/>
      <c r="AF61" s="323" t="s">
        <v>152</v>
      </c>
      <c r="AH61" s="324"/>
      <c r="AI61" s="324"/>
      <c r="AJ61" s="324"/>
      <c r="AK61" s="324"/>
      <c r="AL61" s="324"/>
      <c r="AM61" s="324"/>
      <c r="AN61" s="324"/>
      <c r="AO61" s="324"/>
      <c r="AP61" s="324"/>
      <c r="AQ61" s="324"/>
      <c r="AR61" s="324"/>
      <c r="AS61" s="324"/>
      <c r="AT61" s="324"/>
      <c r="AU61" s="324"/>
      <c r="AV61" s="323" t="s">
        <v>152</v>
      </c>
      <c r="AX61" s="324"/>
      <c r="AY61" s="324"/>
      <c r="AZ61" s="324"/>
      <c r="BA61" s="324"/>
      <c r="BB61" s="324"/>
      <c r="BC61" s="324"/>
      <c r="BD61" s="324"/>
      <c r="BE61" s="324"/>
      <c r="BF61" s="324"/>
      <c r="BG61" s="324"/>
      <c r="BH61" s="324"/>
      <c r="BI61" s="324"/>
      <c r="BJ61" s="324"/>
      <c r="BK61" s="324"/>
      <c r="BL61" s="323" t="s">
        <v>152</v>
      </c>
      <c r="BN61" s="324"/>
      <c r="BO61" s="324"/>
      <c r="BP61" s="324"/>
      <c r="BQ61" s="324"/>
      <c r="BR61" s="324"/>
      <c r="BS61" s="324"/>
      <c r="BT61" s="324"/>
      <c r="BU61" s="324"/>
      <c r="BV61" s="324"/>
      <c r="BW61" s="324"/>
      <c r="BX61" s="324"/>
      <c r="BY61" s="324"/>
      <c r="BZ61" s="324"/>
      <c r="CA61" s="324"/>
      <c r="CB61" s="323" t="s">
        <v>152</v>
      </c>
    </row>
    <row r="65" spans="72:72" x14ac:dyDescent="0.25">
      <c r="BT65" s="325"/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DB-DOOR-EL</vt:lpstr>
      <vt:lpstr>'DB-DOOR-EL'!A.</vt:lpstr>
      <vt:lpstr>'DB-DOOR-EL'!C.</vt:lpstr>
      <vt:lpstr>'DB-DOOR-EL'!F.</vt:lpstr>
      <vt:lpstr>'DB-DOOR-EL'!GCS</vt:lpstr>
      <vt:lpstr>'DB-DOOR-EL'!GTH</vt:lpstr>
      <vt:lpstr>'DB-DOOR-EL'!H</vt:lpstr>
      <vt:lpstr>'DB-DOOR-EL'!h.1</vt:lpstr>
      <vt:lpstr>'DB-DOOR-EL'!h.10</vt:lpstr>
      <vt:lpstr>'DB-DOOR-EL'!h.2</vt:lpstr>
      <vt:lpstr>'DB-DOOR-EL'!h.3</vt:lpstr>
      <vt:lpstr>'DB-DOOR-EL'!h.4</vt:lpstr>
      <vt:lpstr>'DB-DOOR-EL'!h.5</vt:lpstr>
      <vt:lpstr>'DB-DOOR-EL'!h.6</vt:lpstr>
      <vt:lpstr>'DB-DOOR-EL'!h.7</vt:lpstr>
      <vt:lpstr>'DB-DOOR-EL'!h.8</vt:lpstr>
      <vt:lpstr>'DB-DOOR-EL'!h.9</vt:lpstr>
      <vt:lpstr>'DB-DOOR-EL'!HS</vt:lpstr>
      <vt:lpstr>'DB-DOOR-EL'!HS.1</vt:lpstr>
      <vt:lpstr>'DB-DOOR-EL'!HS.2</vt:lpstr>
      <vt:lpstr>'DB-DOOR-EL'!HS.3</vt:lpstr>
      <vt:lpstr>'DB-DOOR-EL'!HS.4</vt:lpstr>
      <vt:lpstr>'DB-DOOR-EL'!HS.5</vt:lpstr>
      <vt:lpstr>'DB-DOOR-EL'!Print_Area</vt:lpstr>
      <vt:lpstr>'DB-DOOR-EL'!Q</vt:lpstr>
      <vt:lpstr>'DB-DOOR-EL'!R.</vt:lpstr>
      <vt:lpstr>'DB-DOOR-EL'!W</vt:lpstr>
      <vt:lpstr>'DB-DOOR-EL'!w.1</vt:lpstr>
      <vt:lpstr>'DB-DOOR-EL'!w.10</vt:lpstr>
      <vt:lpstr>'DB-DOOR-EL'!w.2</vt:lpstr>
      <vt:lpstr>'DB-DOOR-EL'!w.3</vt:lpstr>
      <vt:lpstr>'DB-DOOR-EL'!w.4</vt:lpstr>
      <vt:lpstr>'DB-DOOR-EL'!w.5</vt:lpstr>
      <vt:lpstr>'DB-DOOR-EL'!w.6</vt:lpstr>
      <vt:lpstr>'DB-DOOR-EL'!w.7</vt:lpstr>
      <vt:lpstr>'DB-DOOR-EL'!w.8</vt:lpstr>
      <vt:lpstr>'DB-DOOR-EL'!w.9</vt:lpstr>
      <vt:lpstr>'DB-DOOR-EL'!WS</vt:lpstr>
      <vt:lpstr>'DB-DOOR-EL'!WS.1</vt:lpstr>
      <vt:lpstr>'DB-DOOR-EL'!WS.2</vt:lpstr>
      <vt:lpstr>'DB-DOOR-EL'!WS.3</vt:lpstr>
      <vt:lpstr>'DB-DOOR-EL'!WS.4</vt:lpstr>
      <vt:lpstr>'DB-DOOR-EL'!WS.5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2024-07-30T08:35:01Z</dcterms:created>
  <dcterms:modified xsi:type="dcterms:W3CDTF">2024-08-22T04:24:40Z</dcterms:modified>
</cp:coreProperties>
</file>