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7741E8D3-2A77-4D8C-9F6F-80B2A46760BB}" xr6:coauthVersionLast="47" xr6:coauthVersionMax="47" xr10:uidLastSave="{00000000-0000-0000-0000-000000000000}"/>
  <bookViews>
    <workbookView xWindow="-108" yWindow="-108" windowWidth="23256" windowHeight="12456" xr2:uid="{A03B3FB6-C232-4480-9860-361EB903B13D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5" i="1"/>
  <c r="BU32" i="1"/>
  <c r="BU22" i="1"/>
  <c r="BE29" i="1"/>
  <c r="BE27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U27" i="1"/>
  <c r="AV27" i="1" s="1"/>
  <c r="AP27" i="1"/>
  <c r="AN27" i="1"/>
  <c r="AL27" i="1"/>
  <c r="AU26" i="1"/>
  <c r="AP26" i="1"/>
  <c r="AN26" i="1"/>
  <c r="AV26" i="1" s="1"/>
  <c r="AL26" i="1"/>
  <c r="AU25" i="1"/>
  <c r="AV25" i="1" s="1"/>
  <c r="AP25" i="1"/>
  <c r="AN25" i="1"/>
  <c r="AL25" i="1"/>
  <c r="AU24" i="1"/>
  <c r="AV24" i="1" s="1"/>
  <c r="AP24" i="1"/>
  <c r="AN24" i="1"/>
  <c r="AL24" i="1"/>
  <c r="AV23" i="1"/>
  <c r="AU23" i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T14" i="1" s="1"/>
  <c r="L14" i="1"/>
  <c r="BV37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Q10" i="1"/>
  <c r="AK10" i="1"/>
  <c r="AE10" i="1"/>
  <c r="M10" i="1"/>
  <c r="K10" i="1"/>
  <c r="AA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U4" i="1" l="1"/>
  <c r="CA4" i="1"/>
  <c r="AE4" i="1"/>
  <c r="AF48" i="1"/>
  <c r="AT11" i="1"/>
  <c r="AK3" i="1"/>
  <c r="BA3" i="1"/>
  <c r="BZ11" i="1"/>
  <c r="BX14" i="1"/>
  <c r="AD11" i="1"/>
  <c r="BH14" i="1"/>
  <c r="BZ14" i="1"/>
  <c r="CB18" i="1"/>
  <c r="BV24" i="1"/>
  <c r="BG10" i="1"/>
  <c r="BW10" i="1"/>
  <c r="AR14" i="1"/>
  <c r="AV18" i="1"/>
  <c r="U3" i="1"/>
  <c r="BJ12" i="1"/>
  <c r="BJ14" i="1"/>
  <c r="BL18" i="1"/>
  <c r="BV29" i="1"/>
  <c r="BV30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8C182BF-658D-40F6-A14D-3EE3EEA8438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0179F5B-A28C-4E19-A70C-F834E3146F2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79BCC5C-034B-4806-92D8-A27ED5FF1BD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<sst xmlns="http://schemas.openxmlformats.org/spreadsheetml/2006/main" count="528" uniqueCount="198">
  <si>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</si>
  <si>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</si>
  <si>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</si>
  <si>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</si>
  <si>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</si>
  <si>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</si>
  <si>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</si>
  <si>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</si>
  <si>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</si>
  <si>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</si>
  <si>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</si>
  <si>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</si>
  <si>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</si>
  <si>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</si>
  <si>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</si>
  <si>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NB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</si>
  <si>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</si>
  <si>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</si>
  <si>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</si>
  <si>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</si>
  <si>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</si>
  <si>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</si>
  <si>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</si>
  <si>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</si>
  <si>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</si>
  <si>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W8D-20009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</si>
  <si>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</si>
  <si>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</si>
  <si>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</si>
  <si>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</si>
  <si>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</si>
  <si>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</si>
  <si>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</si>
  <si>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</si>
  <si>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</si>
  <si>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</si>
  <si>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</si>
  <si>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</si>
  <si>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</si>
  <si>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</si>
  <si>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</si>
  <si>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</si>
  <si>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</si>
  <si>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</si>
  <si>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</si>
  <si>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</si>
  <si>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</si>
  <si>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</si>
  <si>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</si>
  <si>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</si>
  <si>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</si>
  <si>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</si>
  <si>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</si>
  <si>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</si>
  <si>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</si>
  <si>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</si>
  <si>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</si>
  <si>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</si>
  <si>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</si>
  <si>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</si>
  <si>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</si>
  <si>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</si>
  <si>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</si>
  <si>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</si>
  <si>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</si>
  <si>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</si>
  <si>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</si>
  <si>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</si>
  <si>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</si>
  <si>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</si>
  <si>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</si>
  <si>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</si>
  <si>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</si>
  <si>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</si>
  <si>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</si>
  <si>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</si>
  <si>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</si>
  <si>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</si>
  <si>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</si>
  <si>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</si>
  <si>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</si>
  <si>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</si>
  <si>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</si>
  <si>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</si>
  <si>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</si>
  <si>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</si>
  <si>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</si>
  <si>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</si>
  <si>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</si>
  <si>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</si>
  <si>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</si>
  <si>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</si>
  <si>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</si>
  <si>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</si>
  <si>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</si>
  <si>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</si>
  <si>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</si>
  <si>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</si>
  <si>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</si>
  <si>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</si>
  <si>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</si>
  <si>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</si>
  <si>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</si>
  <si>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</si>
  <si>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FOR LOCK RECEIVER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</si>
  <si>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</si>
  <si>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</si>
  <si>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</si>
  <si>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</si>
  <si>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</si>
  <si>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</si>
  <si>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</si>
  <si>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</si>
  <si>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</si>
  <si>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</si>
  <si>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</si>
  <si>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</si>
  <si>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</si>
  <si>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</si>
  <si>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</si>
  <si>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</si>
  <si>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</si>
  <si>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</si>
  <si>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</si>
  <si>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</si>
  <si>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</si>
  <si>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</si>
  <si>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</si>
  <si>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</si>
  <si>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</si>
  <si>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</si>
  <si>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</si>
  <si>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</si>
  <si>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</si>
  <si>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</si>
  <si>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</si>
  <si>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</si>
  <si>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</si>
  <si>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</si>
  <si>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</si>
  <si>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</si>
  <si>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</si>
  <si>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</si>
  <si>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</si>
  <si>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</si>
  <si>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</si>
  <si>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</si>
  <si>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</si>
  <si>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</si>
  <si>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</si>
  <si>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</si>
  <si>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</si>
  <si>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</si>
  <si>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</si>
  <si>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</si>
  <si>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</si>
  <si>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</si>
  <si>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</si>
  <si>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</si>
  <si>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</si>
  <si>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</si>
  <si>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</si>
  <si>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</si>
  <si>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LEFT ATTACHMENT (L)</t>
  </si>
  <si>
    <t>MEETING ATTACHMENT (L)</t>
  </si>
  <si>
    <t>STRIPS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</si>
  <si>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</si>
  <si>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</si>
  <si>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</si>
  <si>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</si>
  <si>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</si>
  <si>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</si>
  <si>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</si>
  <si>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</si>
  <si>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</si>
  <si>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</si>
  <si>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</si>
  <si>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</si>
  <si>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</si>
  <si>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MOHAIR</t>
  </si>
  <si>
    <t>CORNER CAP</t>
  </si>
  <si>
    <t>CAP</t>
  </si>
  <si>
    <t>FLUSHBOLT</t>
  </si>
  <si>
    <t>BOLT</t>
  </si>
  <si>
    <t>LOCKSET</t>
  </si>
  <si>
    <t>LABEL</t>
  </si>
  <si>
    <t>WOODEN PANEL</t>
  </si>
  <si>
    <t>4K-14311 L=249</t>
  </si>
  <si>
    <t>P-11</t>
  </si>
  <si>
    <t>9K-40015</t>
  </si>
  <si>
    <t>9K-40019</t>
  </si>
  <si>
    <t>DG</t>
  </si>
  <si>
    <t>FOR CORNER CAP, MEETING SIDE</t>
  </si>
  <si>
    <t>FOR TOP, BOTTOM, HINGE, MEETING (SIDE)</t>
  </si>
  <si>
    <t>L = 249</t>
  </si>
  <si>
    <t>L(9K-10837)=767 L(9K-10838)=1090</t>
  </si>
  <si>
    <t>FOR LOCKSET SIDE (L)</t>
  </si>
  <si>
    <t>FOR FLUSHBOLT SIDE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</si>
</sst>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DB99935C-440C-417A-B4B1-F0D2088E56C6}"/>
    <cellStyle name="Normal" xfId="0" builtinId="0"/>
    <cellStyle name="Normal 10" xfId="2" xr:uid="{1FA626B7-1115-4126-B597-2AC368DC299E}"/>
    <cellStyle name="Normal 2" xfId="1" xr:uid="{D2E170E3-DA5A-4118-A739-874CF9AE5E2C}"/>
    <cellStyle name="Normal 5" xfId="4" xr:uid="{B42B5F66-F81F-4D6B-B398-8E8EE063F198}"/>
    <cellStyle name="Normal_COBA 2" xfId="5" xr:uid="{AA33E73A-BF51-477C-96E5-4B5B4B2F0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71E0D62-AD6A-4B4D-9CA9-AB236F4CF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E016BE9-0B1E-4CA0-8D95-1866556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DA3E91F-FBD1-4671-802B-99D576D47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DA847863-C6A7-4371-86AE-00A4FC785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90A97F5-E1B1-4AEB-85D8-61EEEBFC5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EC1D251A-F670-4663-B1BF-AA416913D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6646B86-F2BE-4007-98BB-9FE2F513E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329973</xdr:colOff>
      <xdr:row>37</xdr:row>
      <xdr:rowOff>53340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826440D-B50D-4B45-825E-4819A2D45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107180"/>
          <a:ext cx="1869213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3959-6613-4D00-A916-4F483C5FA652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45526.582213194444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45526.582213194444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45526.582213194444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45526.582213194444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45526.582213194444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1934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36">
        <f>$K$9</f>
        <v>1934</v>
      </c>
      <c r="AB9" s="337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36">
        <f>$K$9</f>
        <v>1934</v>
      </c>
      <c r="AR9" s="337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36">
        <f>$K$9</f>
        <v>1934</v>
      </c>
      <c r="BH9" s="337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36">
        <f>$K$9</f>
        <v>1934</v>
      </c>
      <c r="BX9" s="337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2800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2800</v>
      </c>
      <c r="AB10" s="337"/>
      <c r="AC10" s="66"/>
      <c r="AD10" s="62"/>
      <c r="AE10" s="60" t="str">
        <f>IF($O$10&gt;0,$O$10,"")</f>
        <v>W8D-20009</v>
      </c>
      <c r="AF10" s="61"/>
      <c r="AG10" s="3"/>
      <c r="AH10" s="54" t="s">
        <v>23</v>
      </c>
      <c r="AI10" s="37"/>
      <c r="AJ10" s="38"/>
      <c r="AK10" s="55" t="str">
        <f>IF($BQ$43="9K-11383","53DPR-I/HA","53DPR-I/NA")</f>
        <v>53DPR-I/NA</v>
      </c>
      <c r="AL10" s="37"/>
      <c r="AM10" s="56"/>
      <c r="AN10" s="63"/>
      <c r="AO10" s="63"/>
      <c r="AP10" s="67" t="s">
        <v>24</v>
      </c>
      <c r="AQ10" s="336">
        <f>$K$10</f>
        <v>2800</v>
      </c>
      <c r="AR10" s="337"/>
      <c r="AS10" s="66"/>
      <c r="AT10" s="62"/>
      <c r="AU10" s="60" t="str">
        <f>IF($O$10&gt;0,$O$10,"")</f>
        <v>W8D-20009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36">
        <f>$K$10</f>
        <v>2800</v>
      </c>
      <c r="BH10" s="337"/>
      <c r="BI10" s="66"/>
      <c r="BJ10" s="62"/>
      <c r="BK10" s="60" t="str">
        <f>IF($O$10&gt;0,$O$10,"")</f>
        <v>W8D-20009</v>
      </c>
      <c r="BL10" s="61"/>
      <c r="BM10" s="3"/>
      <c r="BN10" s="54" t="s">
        <v>23</v>
      </c>
      <c r="BO10" s="37"/>
      <c r="BP10" s="38"/>
      <c r="BQ10" s="55" t="str">
        <f>IF($AK$10&gt;0,$AK$10,"")</f>
        <v>53DPR-I/NA</v>
      </c>
      <c r="BR10" s="37"/>
      <c r="BS10" s="56"/>
      <c r="BT10" s="63"/>
      <c r="BU10" s="63"/>
      <c r="BV10" s="67" t="s">
        <v>24</v>
      </c>
      <c r="BW10" s="336">
        <f>$K$10</f>
        <v>2800</v>
      </c>
      <c r="BX10" s="337"/>
      <c r="BY10" s="66"/>
      <c r="BZ10" s="62"/>
      <c r="CA10" s="60" t="str">
        <f>IF($O$10&gt;0,$O$10,"")</f>
        <v>W8D-20009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4" t="s">
        <v>27</v>
      </c>
      <c r="I11" s="334">
        <v>1</v>
      </c>
      <c r="J11" s="334" t="s">
        <v>28</v>
      </c>
      <c r="K11" s="330" t="s">
        <v>29</v>
      </c>
      <c r="L11" s="331"/>
      <c r="M11" s="325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4" t="s">
        <v>27</v>
      </c>
      <c r="Y11" s="334">
        <f>IF($I$11&gt;0,$I$11,"")</f>
        <v>1</v>
      </c>
      <c r="Z11" s="334" t="s">
        <v>28</v>
      </c>
      <c r="AA11" s="330" t="str">
        <f>IF($K$11&gt;0,$K$11,"")</f>
        <v>TT01</v>
      </c>
      <c r="AB11" s="331"/>
      <c r="AC11" s="325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4" t="s">
        <v>27</v>
      </c>
      <c r="AO11" s="334">
        <f>IF($I$11&gt;0,$I$11,"")</f>
        <v>1</v>
      </c>
      <c r="AP11" s="334" t="s">
        <v>28</v>
      </c>
      <c r="AQ11" s="330" t="str">
        <f>IF($K$11&gt;0,$K$11,"")</f>
        <v>TT01</v>
      </c>
      <c r="AR11" s="331"/>
      <c r="AS11" s="325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4" t="s">
        <v>27</v>
      </c>
      <c r="BE11" s="334">
        <f>IF($I$11&gt;0,$I$11,"")</f>
        <v>1</v>
      </c>
      <c r="BF11" s="334" t="s">
        <v>28</v>
      </c>
      <c r="BG11" s="330" t="str">
        <f>IF($K$11&gt;0,$K$11,"")</f>
        <v>TT01</v>
      </c>
      <c r="BH11" s="331"/>
      <c r="BI11" s="325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4" t="s">
        <v>27</v>
      </c>
      <c r="BU11" s="334">
        <f>IF($I$11&gt;0,$I$11,"")</f>
        <v>1</v>
      </c>
      <c r="BV11" s="334" t="s">
        <v>28</v>
      </c>
      <c r="BW11" s="330" t="str">
        <f>IF($K$11&gt;0,$K$11,"")</f>
        <v>TT01</v>
      </c>
      <c r="BX11" s="331"/>
      <c r="BY11" s="325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4" t="s">
        <v>74</v>
      </c>
      <c r="BB20" s="153"/>
      <c r="BC20" s="156" t="s">
        <v>155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4" t="s">
        <v>74</v>
      </c>
      <c r="BR20" s="153"/>
      <c r="BS20" s="156" t="s">
        <v>155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156</v>
      </c>
      <c r="AI22" s="215"/>
      <c r="AJ22" s="204" t="s">
        <v>82</v>
      </c>
      <c r="AK22" s="217" t="s">
        <v>88</v>
      </c>
      <c r="AL22" s="169" t="str">
        <f t="shared" ref="AL22:AL31" si="3">IF(AK22&gt;"","-","")</f>
        <v>-</v>
      </c>
      <c r="AM22" s="218">
        <v>2</v>
      </c>
      <c r="AN22" s="208">
        <f>WS.1-9</f>
        <v>918</v>
      </c>
      <c r="AO22" s="219">
        <v>1</v>
      </c>
      <c r="AP22" s="173">
        <f t="shared" ref="AP22:AP31" si="4">IF(AO22&lt;0.1,"",Q*AO22)</f>
        <v>1</v>
      </c>
      <c r="AQ22" s="220"/>
      <c r="AR22" s="175"/>
      <c r="AS22" s="176"/>
      <c r="AT22" s="212"/>
      <c r="AU22" s="178">
        <f t="shared" ref="AU22:AU31" si="5">IF(AK22&gt;"",VLOOKUP(AK22,MATERIAL_WEIGHT,2,FALSE),"")</f>
        <v>0.187</v>
      </c>
      <c r="AV22" s="179">
        <f t="shared" ref="AV22:AV31" si="6">IF(AK22&gt;"",(AU22*AN22*AP22)/1000,"")</f>
        <v>0.17166599999999999</v>
      </c>
      <c r="AW22" s="4"/>
      <c r="AX22" s="199" t="s">
        <v>166</v>
      </c>
      <c r="AY22" s="200"/>
      <c r="AZ22" s="201"/>
      <c r="BA22" s="205" t="s">
        <v>84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93</v>
      </c>
      <c r="BR22" s="169"/>
      <c r="BS22" s="181"/>
      <c r="BT22" s="182" t="s">
        <v>174</v>
      </c>
      <c r="BU22" s="172">
        <f>(WS.1-9)*2/1000</f>
        <v>1.8360000000000001</v>
      </c>
      <c r="BV22" s="173">
        <f t="shared" ref="BV22:BV59" si="8">IF(BU22="","",Q*BU22)</f>
        <v>1.8360000000000001</v>
      </c>
      <c r="BW22" s="184" t="s">
        <v>101</v>
      </c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157</v>
      </c>
      <c r="AI23" s="200"/>
      <c r="AJ23" s="204" t="s">
        <v>82</v>
      </c>
      <c r="AK23" s="168" t="s">
        <v>91</v>
      </c>
      <c r="AL23" s="169" t="str">
        <f t="shared" si="3"/>
        <v>-</v>
      </c>
      <c r="AM23" s="170">
        <v>2</v>
      </c>
      <c r="AN23" s="208">
        <f>WS.1-5.5</f>
        <v>921.5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167</v>
      </c>
      <c r="AY23" s="200"/>
      <c r="AZ23" s="201"/>
      <c r="BA23" s="168" t="s">
        <v>89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180</v>
      </c>
      <c r="BO23" s="200"/>
      <c r="BP23" s="201"/>
      <c r="BQ23" s="168" t="s">
        <v>95</v>
      </c>
      <c r="BR23" s="169"/>
      <c r="BS23" s="181"/>
      <c r="BT23" s="182" t="s">
        <v>175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158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221">
        <v>1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168</v>
      </c>
      <c r="AY24" s="200"/>
      <c r="AZ24" s="201"/>
      <c r="BA24" s="168" t="s">
        <v>92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167</v>
      </c>
      <c r="BO24" s="200"/>
      <c r="BP24" s="201"/>
      <c r="BQ24" s="168" t="s">
        <v>99</v>
      </c>
      <c r="BR24" s="169"/>
      <c r="BS24" s="181"/>
      <c r="BT24" s="182" t="s">
        <v>175</v>
      </c>
      <c r="BU24" s="172">
        <v>10</v>
      </c>
      <c r="BV24" s="173">
        <f t="shared" si="8"/>
        <v>10</v>
      </c>
      <c r="BW24" s="184"/>
      <c r="BX24" s="185" t="s">
        <v>192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159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170">
        <v>5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167</v>
      </c>
      <c r="AY25" s="200"/>
      <c r="AZ25" s="201"/>
      <c r="BA25" s="168" t="s">
        <v>94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167</v>
      </c>
      <c r="BO25" s="200"/>
      <c r="BP25" s="201"/>
      <c r="BQ25" s="168" t="s">
        <v>103</v>
      </c>
      <c r="BR25" s="169"/>
      <c r="BS25" s="181"/>
      <c r="BT25" s="182" t="s">
        <v>175</v>
      </c>
      <c r="BU25" s="172">
        <f>IF(HS.1=2365,12,IF(HS.1=2565,13,IF(HS.1=2765,16,0)))+12</f>
        <v>28</v>
      </c>
      <c r="BV25" s="173">
        <f t="shared" si="8"/>
        <v>28</v>
      </c>
      <c r="BW25" s="184"/>
      <c r="BX25" s="185" t="s">
        <v>193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160</v>
      </c>
      <c r="AI26" s="215"/>
      <c r="AJ26" s="204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169</v>
      </c>
      <c r="AY26" s="200"/>
      <c r="AZ26" s="201"/>
      <c r="BA26" s="168" t="s">
        <v>97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181</v>
      </c>
      <c r="BO26" s="200"/>
      <c r="BP26" s="201"/>
      <c r="BQ26" s="168" t="s">
        <v>109</v>
      </c>
      <c r="BR26" s="169"/>
      <c r="BS26" s="181"/>
      <c r="BT26" s="182" t="s">
        <v>191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161</v>
      </c>
      <c r="AI27" s="215"/>
      <c r="AJ27" s="204" t="s">
        <v>82</v>
      </c>
      <c r="AK27" s="168" t="s">
        <v>88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170</v>
      </c>
      <c r="AY27" s="200"/>
      <c r="AZ27" s="201"/>
      <c r="BA27" s="168" t="s">
        <v>100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 t="s">
        <v>177</v>
      </c>
      <c r="BI27" s="186"/>
      <c r="BJ27" s="187"/>
      <c r="BK27" s="188"/>
      <c r="BL27" s="189"/>
      <c r="BM27" s="4"/>
      <c r="BN27" s="199" t="s">
        <v>171</v>
      </c>
      <c r="BO27" s="200"/>
      <c r="BP27" s="201"/>
      <c r="BQ27" s="168" t="s">
        <v>110</v>
      </c>
      <c r="BR27" s="169"/>
      <c r="BS27" s="181"/>
      <c r="BT27" s="182" t="s">
        <v>173</v>
      </c>
      <c r="BU27" s="172">
        <v>1</v>
      </c>
      <c r="BV27" s="173">
        <f t="shared" si="8"/>
        <v>1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162</v>
      </c>
      <c r="AI28" s="215"/>
      <c r="AJ28" s="204" t="s">
        <v>82</v>
      </c>
      <c r="AK28" s="168" t="s">
        <v>91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171</v>
      </c>
      <c r="AY28" s="200"/>
      <c r="AZ28" s="201"/>
      <c r="BA28" s="168" t="s">
        <v>102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104</v>
      </c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111</v>
      </c>
      <c r="BR28" s="169"/>
      <c r="BS28" s="181"/>
      <c r="BT28" s="182" t="s">
        <v>191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163</v>
      </c>
      <c r="AI29" s="215"/>
      <c r="AJ29" s="204" t="s">
        <v>82</v>
      </c>
      <c r="AK29" s="168" t="s">
        <v>91</v>
      </c>
      <c r="AL29" s="169" t="str">
        <f t="shared" si="3"/>
        <v>-</v>
      </c>
      <c r="AM29" s="170">
        <v>4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108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107</v>
      </c>
      <c r="BM29" s="4"/>
      <c r="BN29" s="199" t="s">
        <v>167</v>
      </c>
      <c r="BO29" s="200"/>
      <c r="BP29" s="201"/>
      <c r="BQ29" s="168" t="s">
        <v>112</v>
      </c>
      <c r="BR29" s="169"/>
      <c r="BS29" s="181"/>
      <c r="BT29" s="182" t="s">
        <v>173</v>
      </c>
      <c r="BU29" s="172">
        <v>4</v>
      </c>
      <c r="BV29" s="173">
        <f t="shared" si="8"/>
        <v>4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164</v>
      </c>
      <c r="AI30" s="215"/>
      <c r="AJ30" s="204" t="s">
        <v>82</v>
      </c>
      <c r="AK30" s="168" t="s">
        <v>96</v>
      </c>
      <c r="AL30" s="169" t="str">
        <f t="shared" si="3"/>
        <v>-</v>
      </c>
      <c r="AM30" s="170">
        <v>3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167</v>
      </c>
      <c r="AY30" s="200"/>
      <c r="AZ30" s="201"/>
      <c r="BA30" s="168" t="s">
        <v>105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106</v>
      </c>
      <c r="BI30" s="186"/>
      <c r="BJ30" s="187"/>
      <c r="BK30" s="188"/>
      <c r="BL30" s="189" t="s">
        <v>107</v>
      </c>
      <c r="BM30" s="4"/>
      <c r="BN30" s="199" t="s">
        <v>183</v>
      </c>
      <c r="BO30" s="200"/>
      <c r="BP30" s="201"/>
      <c r="BQ30" s="168" t="s">
        <v>187</v>
      </c>
      <c r="BR30" s="169"/>
      <c r="BS30" s="181"/>
      <c r="BT30" s="182" t="s">
        <v>174</v>
      </c>
      <c r="BU30" s="172">
        <v>1</v>
      </c>
      <c r="BV30" s="173">
        <f t="shared" si="8"/>
        <v>1</v>
      </c>
      <c r="BW30" s="184"/>
      <c r="BX30" s="185" t="s">
        <v>194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165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183</v>
      </c>
      <c r="BO31" s="200"/>
      <c r="BP31" s="201"/>
      <c r="BQ31" s="168" t="s">
        <v>188</v>
      </c>
      <c r="BR31" s="169"/>
      <c r="BS31" s="181"/>
      <c r="BT31" s="182" t="s">
        <v>174</v>
      </c>
      <c r="BU31" s="172">
        <v>1</v>
      </c>
      <c r="BV31" s="173">
        <f t="shared" si="8"/>
        <v>1</v>
      </c>
      <c r="BW31" s="184"/>
      <c r="BX31" s="185" t="s">
        <v>195</v>
      </c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208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170</v>
      </c>
      <c r="BO32" s="200"/>
      <c r="BP32" s="201"/>
      <c r="BQ32" s="168" t="s">
        <v>100</v>
      </c>
      <c r="BR32" s="169"/>
      <c r="BS32" s="181"/>
      <c r="BT32" s="182" t="s">
        <v>174</v>
      </c>
      <c r="BU32" s="172">
        <f>(HS.1-8.5)/1000</f>
        <v>2.7565</v>
      </c>
      <c r="BV32" s="173">
        <f t="shared" si="8"/>
        <v>2.7565</v>
      </c>
      <c r="BW32" s="184" t="s">
        <v>101</v>
      </c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171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184</v>
      </c>
      <c r="BO33" s="200"/>
      <c r="BP33" s="201"/>
      <c r="BQ33" s="168" t="s">
        <v>116</v>
      </c>
      <c r="BR33" s="169"/>
      <c r="BS33" s="181"/>
      <c r="BT33" s="182" t="s">
        <v>175</v>
      </c>
      <c r="BU33" s="172">
        <v>1</v>
      </c>
      <c r="BV33" s="173">
        <f t="shared" si="8"/>
        <v>1</v>
      </c>
      <c r="BW33" s="213"/>
      <c r="BX33" s="185"/>
      <c r="BY33" s="186"/>
      <c r="BZ33" s="187"/>
      <c r="CA33" s="188"/>
      <c r="CB33" s="189" t="s">
        <v>107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185</v>
      </c>
      <c r="BO34" s="200"/>
      <c r="BP34" s="201"/>
      <c r="BQ34" s="168" t="s">
        <v>113</v>
      </c>
      <c r="BR34" s="169"/>
      <c r="BS34" s="181"/>
      <c r="BT34" s="182" t="s">
        <v>173</v>
      </c>
      <c r="BU34" s="172">
        <v>1</v>
      </c>
      <c r="BV34" s="173">
        <f t="shared" si="8"/>
        <v>1</v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208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167</v>
      </c>
      <c r="BO35" s="200"/>
      <c r="BP35" s="201"/>
      <c r="BQ35" s="168" t="s">
        <v>115</v>
      </c>
      <c r="BR35" s="169"/>
      <c r="BS35" s="181"/>
      <c r="BT35" s="182" t="s">
        <v>173</v>
      </c>
      <c r="BU35" s="172">
        <v>30</v>
      </c>
      <c r="BV35" s="173">
        <f t="shared" si="8"/>
        <v>30</v>
      </c>
      <c r="BW35" s="213"/>
      <c r="BX35" s="185" t="s">
        <v>85</v>
      </c>
      <c r="BY35" s="186"/>
      <c r="BZ35" s="187"/>
      <c r="CA35" s="188"/>
      <c r="CB35" s="189" t="s">
        <v>107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189</v>
      </c>
      <c r="BR36" s="169"/>
      <c r="BS36" s="181"/>
      <c r="BT36" s="182"/>
      <c r="BU36" s="172">
        <v>1</v>
      </c>
      <c r="BV36" s="173">
        <f t="shared" si="8"/>
        <v>1</v>
      </c>
      <c r="BW36" s="213"/>
      <c r="BX36" s="185" t="s">
        <v>196</v>
      </c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186</v>
      </c>
      <c r="BO37" s="200"/>
      <c r="BP37" s="201"/>
      <c r="BQ37" s="168" t="s">
        <v>190</v>
      </c>
      <c r="BR37" s="169"/>
      <c r="BS37" s="181"/>
      <c r="BT37" s="182"/>
      <c r="BU37" s="172">
        <v>1</v>
      </c>
      <c r="BV37" s="173">
        <f t="shared" si="8"/>
        <v>1</v>
      </c>
      <c r="BW37" s="213"/>
      <c r="BX37" s="185" t="s">
        <v>197</v>
      </c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ref="AL22:AL47" si="12">IF(AK39&gt;"","-","")</f>
        <v/>
      </c>
      <c r="AM39" s="170"/>
      <c r="AN39" s="208"/>
      <c r="AO39" s="172"/>
      <c r="AP39" s="173" t="str">
        <f t="shared" ref="AP22:AP47" si="13">IF(AO39&lt;0.1,"",Q*AO39)</f>
        <v/>
      </c>
      <c r="AQ39" s="220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ref="AV22:AV47" si="15">IF(AK39&gt;"",(AU39*AN39*AP39)/1000,"")</f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4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114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4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4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117</v>
      </c>
      <c r="C43" s="239"/>
      <c r="D43" s="239"/>
      <c r="E43" s="239"/>
      <c r="F43" s="240"/>
      <c r="G43" s="241"/>
      <c r="H43" s="242"/>
      <c r="I43" s="232"/>
      <c r="J43" s="243" t="s">
        <v>118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4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119</v>
      </c>
      <c r="C44" s="327" t="s">
        <v>120</v>
      </c>
      <c r="D44" s="328"/>
      <c r="E44" s="329"/>
      <c r="F44" s="327" t="s">
        <v>121</v>
      </c>
      <c r="G44" s="328"/>
      <c r="H44" s="329"/>
      <c r="I44" s="251"/>
      <c r="J44" s="252" t="s">
        <v>119</v>
      </c>
      <c r="K44" s="327" t="s">
        <v>120</v>
      </c>
      <c r="L44" s="328"/>
      <c r="M44" s="328"/>
      <c r="N44" s="329"/>
      <c r="O44" s="252" t="s">
        <v>122</v>
      </c>
      <c r="P44" s="253" t="s">
        <v>119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4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123</v>
      </c>
      <c r="D45" s="256"/>
      <c r="E45" s="256"/>
      <c r="F45" s="257"/>
      <c r="G45" s="258"/>
      <c r="H45" s="259"/>
      <c r="I45" s="260"/>
      <c r="J45" s="261">
        <v>1</v>
      </c>
      <c r="K45" s="262" t="s">
        <v>124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125</v>
      </c>
      <c r="D46" s="258"/>
      <c r="E46" s="258"/>
      <c r="F46" s="262"/>
      <c r="G46" s="258"/>
      <c r="H46" s="259"/>
      <c r="I46" s="260"/>
      <c r="J46" s="261">
        <v>2</v>
      </c>
      <c r="K46" s="262" t="s">
        <v>126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127</v>
      </c>
      <c r="D47" s="258"/>
      <c r="E47" s="258"/>
      <c r="F47" s="262"/>
      <c r="G47" s="258"/>
      <c r="H47" s="259"/>
      <c r="I47" s="267"/>
      <c r="J47" s="261">
        <v>3</v>
      </c>
      <c r="K47" s="262" t="s">
        <v>128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129</v>
      </c>
      <c r="D48" s="258"/>
      <c r="E48" s="258"/>
      <c r="F48" s="262"/>
      <c r="G48" s="258"/>
      <c r="H48" s="259"/>
      <c r="I48" s="267"/>
      <c r="J48" s="261">
        <v>4</v>
      </c>
      <c r="K48" s="262" t="s">
        <v>130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131</v>
      </c>
      <c r="AD48" s="272"/>
      <c r="AE48" s="273" t="s">
        <v>132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131</v>
      </c>
      <c r="AT48" s="272"/>
      <c r="AU48" s="273" t="s">
        <v>132</v>
      </c>
      <c r="AV48" s="274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133</v>
      </c>
      <c r="D49" s="258"/>
      <c r="E49" s="258"/>
      <c r="F49" s="262"/>
      <c r="G49" s="258"/>
      <c r="H49" s="259"/>
      <c r="I49" s="267"/>
      <c r="J49" s="261">
        <v>5</v>
      </c>
      <c r="K49" s="262" t="s">
        <v>134</v>
      </c>
      <c r="L49" s="258"/>
      <c r="M49" s="258"/>
      <c r="N49" s="263"/>
      <c r="O49" s="264"/>
      <c r="P49" s="265"/>
      <c r="Q49" s="4"/>
      <c r="R49" s="275" t="s">
        <v>135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136</v>
      </c>
      <c r="AE49" s="279" t="s">
        <v>137</v>
      </c>
      <c r="AF49" s="280">
        <f>AF48*0.986</f>
        <v>4.3564645060000009</v>
      </c>
      <c r="AG49" s="4"/>
      <c r="AH49" s="275" t="s">
        <v>135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136</v>
      </c>
      <c r="AU49" s="279" t="s">
        <v>137</v>
      </c>
      <c r="AV49" s="280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138</v>
      </c>
      <c r="D50" s="258"/>
      <c r="E50" s="258"/>
      <c r="F50" s="262"/>
      <c r="G50" s="258"/>
      <c r="H50" s="259"/>
      <c r="I50" s="267"/>
      <c r="J50" s="261">
        <v>6</v>
      </c>
      <c r="K50" s="262" t="s">
        <v>139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140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140</v>
      </c>
      <c r="AV50" s="280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141</v>
      </c>
      <c r="D51" s="258"/>
      <c r="E51" s="258"/>
      <c r="F51" s="262"/>
      <c r="G51" s="258"/>
      <c r="H51" s="259"/>
      <c r="I51" s="267"/>
      <c r="J51" s="261">
        <v>7</v>
      </c>
      <c r="K51" s="262" t="s">
        <v>142</v>
      </c>
      <c r="L51" s="258"/>
      <c r="M51" s="258"/>
      <c r="N51" s="263"/>
      <c r="O51" s="264"/>
      <c r="P51" s="265"/>
      <c r="Q51" s="4"/>
      <c r="R51" s="283" t="s">
        <v>143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144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145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146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147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148</v>
      </c>
      <c r="C55" s="267"/>
      <c r="D55" s="267"/>
      <c r="E55" s="267"/>
      <c r="F55" s="267"/>
      <c r="G55" s="267"/>
      <c r="H55" s="267"/>
      <c r="I55" s="267"/>
      <c r="J55" s="301" t="s">
        <v>149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150</v>
      </c>
      <c r="K56" s="306"/>
      <c r="L56" s="306"/>
      <c r="M56" s="306"/>
      <c r="N56" s="307"/>
      <c r="O56" s="308" t="s">
        <v>151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:BN64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7">IF(BQ60&gt;"",VLOOKUP(BQ60&amp;$M$10,PART_MASTER,3,FALSE),"")</f>
        <v/>
      </c>
      <c r="BU60" s="172"/>
      <c r="BV60" s="173" t="str">
        <f t="shared" ref="BV60:BV64" si="18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153</v>
      </c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2024-07-30T08:40:17Z</dcterms:created>
  <dcterms:modified xsi:type="dcterms:W3CDTF">2024-08-22T06:58:27Z</dcterms:modified>
</cp:coreProperties>
</file>