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E4363475-FD4E-45C2-B799-D23F2D2E4606}" xr6:coauthVersionLast="47" xr6:coauthVersionMax="47" xr10:uidLastSave="{00000000-0000-0000-0000-000000000000}"/>
  <bookViews>
    <workbookView xWindow="-108" yWindow="-108" windowWidth="23256" windowHeight="12456" xr2:uid="{48B85BF6-F23A-486B-B854-E5E5CBB9623E}"/>
  </bookViews>
  <sheets>
    <sheet name="DB-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'DB-DOOR-ER'!$P$18</definedName>
    <definedName name="BD">"BD"</definedName>
    <definedName name="C." localSheetId="0">'DB-DOOR-ER'!$P$17</definedName>
    <definedName name="F." localSheetId="0">'DB-DOOR-ER'!$P$16</definedName>
    <definedName name="GCS" localSheetId="0">'DB-DOOR-ER'!$O$12</definedName>
    <definedName name="GTH" localSheetId="0">'DB-DOOR-ER'!$O$11</definedName>
    <definedName name="H" localSheetId="0">'DB-DOOR-ER'!$E$12</definedName>
    <definedName name="h.1" localSheetId="0">'DB-DOOR-ER'!$C$14</definedName>
    <definedName name="h.10" localSheetId="0">'DB-DOOR-ER'!$E$18</definedName>
    <definedName name="h.2" localSheetId="0">'DB-DOOR-ER'!$C$15</definedName>
    <definedName name="h.3" localSheetId="0">'DB-DOOR-ER'!$C$16</definedName>
    <definedName name="h.4" localSheetId="0">'DB-DOOR-ER'!$C$17</definedName>
    <definedName name="h.5" localSheetId="0">'DB-DOOR-ER'!$C$18</definedName>
    <definedName name="h.6" localSheetId="0">'DB-DOOR-ER'!$E$14</definedName>
    <definedName name="h.7" localSheetId="0">'DB-DOOR-ER'!$E$15</definedName>
    <definedName name="h.8" localSheetId="0">'DB-DOOR-ER'!$E$16</definedName>
    <definedName name="h.9" localSheetId="0">'DB-DOOR-ER'!$E$17</definedName>
    <definedName name="HS" localSheetId="0">'DB-DOOR-ER'!$H$12</definedName>
    <definedName name="HS.1" localSheetId="0">'DB-DOOR-ER'!$L$14</definedName>
    <definedName name="HS.2" localSheetId="0">'DB-DOOR-ER'!$L$15</definedName>
    <definedName name="HS.3" localSheetId="0">'DB-DOOR-ER'!$L$16</definedName>
    <definedName name="HS.4" localSheetId="0">'DB-DOOR-ER'!$L$17</definedName>
    <definedName name="HS.5" localSheetId="0">'DB-DOOR-ER'!$L$18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'DB-DOOR-ER'!$1:$61</definedName>
    <definedName name="Q" localSheetId="0">'DB-DOOR-ER'!$I$11</definedName>
    <definedName name="R." localSheetId="0">'DB-DOOR-ER'!$C$62</definedName>
    <definedName name="st" hidden="1">[6]Gra_Ord_In_2000!$BA$12:$BA$1655</definedName>
    <definedName name="W" localSheetId="0">'DB-DOOR-ER'!$E$11</definedName>
    <definedName name="w.1" localSheetId="0">'DB-DOOR-ER'!$H$14</definedName>
    <definedName name="w.10" localSheetId="0">'DB-DOOR-ER'!$J$18</definedName>
    <definedName name="w.2" localSheetId="0">'DB-DOOR-ER'!$H$15</definedName>
    <definedName name="w.3" localSheetId="0">'DB-DOOR-ER'!$H$16</definedName>
    <definedName name="w.4" localSheetId="0">'DB-DOOR-ER'!$H$17</definedName>
    <definedName name="w.5" localSheetId="0">'DB-DOOR-ER'!$H$18</definedName>
    <definedName name="w.6" localSheetId="0">'DB-DOOR-ER'!$J$14</definedName>
    <definedName name="w.7" localSheetId="0">'DB-DOOR-ER'!$J$15</definedName>
    <definedName name="w.8" localSheetId="0">'DB-DOOR-ER'!$J$16</definedName>
    <definedName name="w.9" localSheetId="0">'DB-DOOR-ER'!$J$17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'DB-DOOR-ER'!$L$12</definedName>
    <definedName name="WS.1" localSheetId="0">'DB-DOOR-ER'!$N$14</definedName>
    <definedName name="WS.2" localSheetId="0">'DB-DOOR-ER'!$N$15</definedName>
    <definedName name="WS.3" localSheetId="0">'DB-DOOR-ER'!$N$16</definedName>
    <definedName name="WS.4" localSheetId="0">'DB-DOOR-ER'!$N$17</definedName>
    <definedName name="WS.5" localSheetId="0">'DB-DOOR-ER'!$N$18</definedName>
    <definedName name="Z_8BD11290_77B3_4D27_9040_BB9D2A7264B2_.wvu.PrintArea" localSheetId="0" hidden="1">'DB-DOOR-ER'!$1:$61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33" i="1" l="1"/>
  <c r="BV60" i="1"/>
  <c r="BT60" i="1"/>
  <c r="BN60" i="1"/>
  <c r="BU27" i="1"/>
  <c r="BU34" i="1"/>
  <c r="BU24" i="1"/>
  <c r="BE29" i="1"/>
  <c r="BE27" i="1"/>
  <c r="AU35" i="1"/>
  <c r="AV35" i="1" s="1"/>
  <c r="AP35" i="1"/>
  <c r="AN35" i="1"/>
  <c r="AL35" i="1"/>
  <c r="AU34" i="1"/>
  <c r="AV34" i="1" s="1"/>
  <c r="AP34" i="1"/>
  <c r="AN34" i="1"/>
  <c r="AL34" i="1"/>
  <c r="AU33" i="1"/>
  <c r="AV33" i="1" s="1"/>
  <c r="AP33" i="1"/>
  <c r="AN33" i="1"/>
  <c r="AL33" i="1"/>
  <c r="AV32" i="1"/>
  <c r="AU32" i="1"/>
  <c r="AP32" i="1"/>
  <c r="AL32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V27" i="1"/>
  <c r="AU27" i="1"/>
  <c r="AP27" i="1"/>
  <c r="AN27" i="1"/>
  <c r="AL27" i="1"/>
  <c r="AU26" i="1"/>
  <c r="AV26" i="1" s="1"/>
  <c r="AP26" i="1"/>
  <c r="AN26" i="1"/>
  <c r="AL26" i="1"/>
  <c r="AU25" i="1"/>
  <c r="AP25" i="1"/>
  <c r="AV25" i="1" s="1"/>
  <c r="AL25" i="1"/>
  <c r="AU24" i="1"/>
  <c r="AV24" i="1" s="1"/>
  <c r="AP24" i="1"/>
  <c r="AN24" i="1"/>
  <c r="AL24" i="1"/>
  <c r="AU23" i="1"/>
  <c r="AV23" i="1" s="1"/>
  <c r="AP23" i="1"/>
  <c r="AN23" i="1"/>
  <c r="AL23" i="1"/>
  <c r="AV22" i="1"/>
  <c r="AU22" i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BV34" i="1"/>
  <c r="AF34" i="1"/>
  <c r="AE34" i="1"/>
  <c r="Z34" i="1"/>
  <c r="V34" i="1"/>
  <c r="BV33" i="1"/>
  <c r="BF33" i="1"/>
  <c r="BD33" i="1"/>
  <c r="AX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AF48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Z14" i="1"/>
  <c r="X14" i="1"/>
  <c r="U14" i="1"/>
  <c r="S14" i="1"/>
  <c r="N14" i="1"/>
  <c r="BV24" i="1" s="1"/>
  <c r="L14" i="1"/>
  <c r="CA12" i="1"/>
  <c r="BQ12" i="1"/>
  <c r="BK12" i="1"/>
  <c r="BA12" i="1"/>
  <c r="AU12" i="1"/>
  <c r="AT12" i="1"/>
  <c r="AK12" i="1"/>
  <c r="AE12" i="1"/>
  <c r="U12" i="1"/>
  <c r="N12" i="1"/>
  <c r="BZ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AK3" i="1"/>
  <c r="E3" i="1"/>
  <c r="BA3" i="1" s="1"/>
  <c r="AF2" i="1"/>
  <c r="AV2" i="1" s="1"/>
  <c r="BL2" i="1" s="1"/>
  <c r="CB2" i="1" s="1"/>
  <c r="AF50" i="1" l="1"/>
  <c r="AF49" i="1"/>
  <c r="BJ12" i="1"/>
  <c r="AD12" i="1"/>
  <c r="BV29" i="1"/>
  <c r="BV30" i="1"/>
  <c r="BH14" i="1"/>
  <c r="BK4" i="1"/>
  <c r="BG9" i="1"/>
  <c r="AR14" i="1"/>
  <c r="AE4" i="1"/>
  <c r="AA9" i="1"/>
  <c r="AB14" i="1"/>
  <c r="BV31" i="1"/>
  <c r="U3" i="1"/>
  <c r="CA4" i="1"/>
  <c r="BW9" i="1"/>
  <c r="AT11" i="1"/>
  <c r="AD14" i="1"/>
  <c r="BV37" i="1"/>
  <c r="BX14" i="1"/>
  <c r="AV48" i="1" l="1"/>
  <c r="AV49" i="1" s="1"/>
  <c r="AV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20EDB88-36A2-4372-9890-23265DD6B18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831B3C05-4273-43DC-AF3B-152E9D1D100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57EA3AAC-66E6-4EDC-A2A8-C4D5D627B5A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<sst xmlns="http://schemas.openxmlformats.org/spreadsheetml/2006/main" count="539" uniqueCount="197">
  <si>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</si>
  <si>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</si>
  <si>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</si>
  <si>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</si>
  <si>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</si>
  <si>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</si>
  <si>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</si>
  <si>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</si>
  <si>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</si>
  <si>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</si>
  <si>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</si>
  <si>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</si>
  <si>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</si>
  <si>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</si>
  <si>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</si>
  <si>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DB-DOOR-ER NA</t>
  </si>
  <si>
    <t>Delivery Date</t>
  </si>
  <si>
    <t>Elevation Code</t>
  </si>
  <si>
    <t>53DPR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</si>
  <si>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</si>
  <si>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</si>
  <si>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</si>
  <si>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W8D-21003</t>
  </si>
  <si>
    <t>Unit Code</t>
  </si>
  <si>
    <r>
      <t xml:space="preserve">H </t>
    </r>
    <r>
      <rPr>
        <sz val="10"/>
        <rFont val="Arial"/>
        <family val="2"/>
      </rPr>
      <t>item</t>
    </r>
  </si>
  <si>
    <t>W8D-20010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</si>
  <si>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</si>
  <si>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</si>
  <si>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</si>
  <si>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</si>
  <si>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</si>
  <si>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</si>
  <si>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</si>
  <si>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</si>
  <si>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</si>
  <si>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</si>
  <si>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</si>
  <si>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</si>
  <si>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</si>
  <si>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</si>
  <si>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</si>
  <si>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</si>
  <si>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</si>
  <si>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</si>
  <si>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</si>
  <si>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</si>
  <si>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</si>
  <si>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</si>
  <si>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</si>
  <si>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</si>
  <si>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</si>
  <si>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</si>
  <si>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</si>
  <si>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</si>
  <si>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</si>
  <si>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</si>
  <si>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</si>
  <si>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</si>
  <si>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</si>
  <si>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</si>
  <si>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</si>
  <si>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</si>
  <si>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</si>
  <si>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</si>
  <si>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</si>
  <si>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</si>
  <si>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</si>
  <si>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</si>
  <si>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</si>
  <si>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</si>
  <si>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</si>
  <si>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</si>
  <si>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</si>
  <si>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</si>
  <si>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</si>
  <si>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</si>
  <si>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</si>
  <si>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</si>
  <si>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</si>
  <si>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</si>
  <si>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</si>
  <si>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</si>
  <si>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</si>
  <si>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</si>
  <si>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</si>
  <si>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</si>
  <si>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</si>
  <si>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</si>
  <si>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MS-4010</t>
  </si>
  <si>
    <t>JAMB(R)</t>
  </si>
  <si>
    <t>9K-13470</t>
  </si>
  <si>
    <t>9K-20889</t>
  </si>
  <si>
    <t>9K-87023</t>
  </si>
  <si>
    <t>EF-4010D7</t>
  </si>
  <si>
    <t>9K-30298</t>
  </si>
  <si>
    <t>9K-87024</t>
  </si>
  <si>
    <t>9K-20879</t>
  </si>
  <si>
    <t>FOR JAMB</t>
  </si>
  <si>
    <t>WR-3120</t>
  </si>
  <si>
    <t>2K-22464</t>
  </si>
  <si>
    <t>M</t>
  </si>
  <si>
    <t>9K-87025</t>
  </si>
  <si>
    <t>4K-13677</t>
  </si>
  <si>
    <t>WF-3120</t>
  </si>
  <si>
    <t>FOR LOCK RECEIVER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</si>
  <si>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</si>
  <si>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</si>
  <si>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</si>
  <si>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</si>
  <si>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</si>
  <si>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</si>
  <si>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</si>
  <si>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</si>
  <si>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</si>
  <si>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</si>
  <si>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</si>
  <si>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</si>
  <si>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</si>
  <si>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</si>
  <si>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</si>
  <si>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</si>
  <si>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</si>
  <si>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</si>
  <si>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</si>
  <si>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</si>
  <si>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</si>
  <si>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</si>
  <si>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</si>
  <si>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</si>
  <si>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</si>
  <si>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</si>
  <si>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</si>
  <si>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</si>
  <si>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</si>
  <si>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</si>
  <si>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</si>
  <si>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</si>
  <si>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</si>
  <si>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</si>
  <si>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</si>
  <si>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</si>
  <si>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</si>
  <si>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</si>
  <si>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</si>
  <si>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</si>
  <si>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</si>
  <si>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</si>
  <si>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</si>
  <si>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</si>
  <si>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</si>
  <si>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</si>
  <si>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</si>
  <si>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</si>
  <si>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</si>
  <si>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</si>
  <si>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</si>
  <si>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MEETING ATTACHMENT (L)</t>
  </si>
  <si>
    <t>STRIP (R)</t>
  </si>
  <si>
    <t>BOTTOM ATTACHMENT (R)</t>
  </si>
  <si>
    <t>TOP ATTACHMENT (R)</t>
  </si>
  <si>
    <t>MEETING ATTACHMENT (R)</t>
  </si>
  <si>
    <t>RIGHT ATTACHMENT (R)</t>
  </si>
  <si>
    <t>STRIP (L)</t>
  </si>
  <si>
    <t>BOTTOM ATTACHMENT (L)</t>
  </si>
  <si>
    <t>TOP ATTACHMENT (L)</t>
  </si>
  <si>
    <t>LEFT ATTACHMENT (L)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</si>
  <si>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</si>
  <si>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</si>
  <si>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</si>
  <si>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</si>
  <si>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</si>
  <si>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</si>
  <si>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</si>
  <si>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</si>
  <si>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</si>
  <si>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</si>
  <si>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</si>
  <si>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</si>
  <si>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JAMB, HEAD</t>
  </si>
  <si>
    <t>WOODEN PANEL</t>
  </si>
  <si>
    <t>MOHAIR</t>
  </si>
  <si>
    <t>CORNER CAP</t>
  </si>
  <si>
    <t>CAP</t>
  </si>
  <si>
    <t>FLUSHBOLT</t>
  </si>
  <si>
    <t>BOLT</t>
  </si>
  <si>
    <t>LOCKSET</t>
  </si>
  <si>
    <t>LABEL</t>
  </si>
  <si>
    <t>9K-40016</t>
  </si>
  <si>
    <t>9K-40020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</si>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</sst>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C6CCBC6F-3645-49D6-849E-69F123D3EBCE}"/>
    <cellStyle name="Normal" xfId="0" builtinId="0"/>
    <cellStyle name="Normal 10" xfId="2" xr:uid="{702E7C32-FBC8-4533-89D3-2D587BE93F41}"/>
    <cellStyle name="Normal 2" xfId="1" xr:uid="{27A765EB-41A7-4F16-8DCE-5BA684838960}"/>
    <cellStyle name="Normal 5" xfId="4" xr:uid="{191571C0-D0C4-458A-BF42-B54664D25C37}"/>
    <cellStyle name="Normal_COBA 2" xfId="5" xr:uid="{BF31834B-A515-42C3-A07A-FC67375237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CD5FEC5-DA8D-4829-8C01-7F3A16789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3413326-F1D9-470A-80D3-8A35E836E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915AA9F6-C45B-4560-89EF-24794A629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3390939-C79A-4431-BEC1-8239725F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66412A8A-F0FF-47A8-BD49-B1AFDAF5A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B5071D9-11D4-45CE-AFF7-85951722C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EFEC7DE-4094-49C0-B81C-57FFF34A3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329973</xdr:colOff>
      <xdr:row>37</xdr:row>
      <xdr:rowOff>53340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5F39FC0-C65C-42AA-AD29-EE11B27D8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107180"/>
          <a:ext cx="1869213" cy="29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D7C9-5315-4570-B2BF-D0D022CCC077}">
  <sheetPr>
    <tabColor indexed="14"/>
    <pageSetUpPr fitToPage="1"/>
  </sheetPr>
  <dimension ref="B1:DP65"/>
  <sheetViews>
    <sheetView showGridLines="0" tabSelected="1" topLeftCell="AZ13" zoomScale="70" zoomScaleNormal="70" zoomScaleSheetLayoutView="70" workbookViewId="0">
      <selection activeCell="BQ33" sqref="BQ33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8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45526.594076273148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45526.594076273148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45526.594076273148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45526.594076273148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45526.594076273148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DB-DOOR-ER NA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DB-DOOR-ER NA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DB-DOOR-ER NA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DB-DOOR-ER NA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5">
        <f>W</f>
        <v>1934</v>
      </c>
      <c r="L9" s="32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53DPR</v>
      </c>
      <c r="V9" s="37"/>
      <c r="W9" s="56"/>
      <c r="X9" s="63"/>
      <c r="Y9" s="63"/>
      <c r="Z9" s="64" t="s">
        <v>21</v>
      </c>
      <c r="AA9" s="325">
        <f>$K$9</f>
        <v>1934</v>
      </c>
      <c r="AB9" s="327"/>
      <c r="AC9" s="66"/>
      <c r="AD9" s="62"/>
      <c r="AE9" s="60" t="str">
        <f>IF($O$9&gt;0,$O$9,"")</f>
        <v>W8D-21003</v>
      </c>
      <c r="AF9" s="61"/>
      <c r="AG9" s="3"/>
      <c r="AH9" s="54" t="s">
        <v>20</v>
      </c>
      <c r="AI9" s="37"/>
      <c r="AJ9" s="38"/>
      <c r="AK9" s="55" t="str">
        <f>IF($E$9&gt;0,$E$9,"")</f>
        <v>53DPR</v>
      </c>
      <c r="AL9" s="37"/>
      <c r="AM9" s="56"/>
      <c r="AN9" s="63"/>
      <c r="AO9" s="63"/>
      <c r="AP9" s="64" t="s">
        <v>21</v>
      </c>
      <c r="AQ9" s="325">
        <f>$K$9</f>
        <v>1934</v>
      </c>
      <c r="AR9" s="327"/>
      <c r="AS9" s="66"/>
      <c r="AT9" s="62"/>
      <c r="AU9" s="60" t="str">
        <f>IF($O$9&gt;0,$O$9,"")</f>
        <v>W8D-21003</v>
      </c>
      <c r="AV9" s="61"/>
      <c r="AW9" s="3"/>
      <c r="AX9" s="54" t="s">
        <v>20</v>
      </c>
      <c r="AY9" s="37"/>
      <c r="AZ9" s="38"/>
      <c r="BA9" s="55" t="str">
        <f>IF(E9&gt;0,E9,"")</f>
        <v>53DPR</v>
      </c>
      <c r="BB9" s="37"/>
      <c r="BC9" s="56"/>
      <c r="BD9" s="63"/>
      <c r="BE9" s="63"/>
      <c r="BF9" s="64" t="s">
        <v>21</v>
      </c>
      <c r="BG9" s="325">
        <f>$K$9</f>
        <v>1934</v>
      </c>
      <c r="BH9" s="327"/>
      <c r="BI9" s="66"/>
      <c r="BJ9" s="62"/>
      <c r="BK9" s="60" t="str">
        <f>IF($O$9&gt;0,$O$9,"")</f>
        <v>W8D-21003</v>
      </c>
      <c r="BL9" s="61"/>
      <c r="BM9" s="3"/>
      <c r="BN9" s="54" t="s">
        <v>20</v>
      </c>
      <c r="BO9" s="37"/>
      <c r="BP9" s="38"/>
      <c r="BQ9" s="55" t="str">
        <f>IF(U9&gt;0,U9,"")</f>
        <v>53DPR</v>
      </c>
      <c r="BR9" s="37"/>
      <c r="BS9" s="56"/>
      <c r="BT9" s="63"/>
      <c r="BU9" s="63"/>
      <c r="BV9" s="64" t="s">
        <v>21</v>
      </c>
      <c r="BW9" s="325">
        <f>$K$9</f>
        <v>1934</v>
      </c>
      <c r="BX9" s="327"/>
      <c r="BY9" s="66"/>
      <c r="BZ9" s="62"/>
      <c r="CA9" s="60" t="str">
        <f>IF($O$9&gt;0,$O$9,"")</f>
        <v>W8D-21003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5">
        <f>H</f>
        <v>2800</v>
      </c>
      <c r="L10" s="326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5">
        <f>$K$10</f>
        <v>2800</v>
      </c>
      <c r="AB10" s="327"/>
      <c r="AC10" s="66"/>
      <c r="AD10" s="62"/>
      <c r="AE10" s="60" t="str">
        <f>IF($O$10&gt;0,$O$10,"")</f>
        <v>W8D-20010</v>
      </c>
      <c r="AF10" s="61"/>
      <c r="AG10" s="3"/>
      <c r="AH10" s="54" t="s">
        <v>23</v>
      </c>
      <c r="AI10" s="37"/>
      <c r="AJ10" s="38"/>
      <c r="AK10" s="55" t="str">
        <f>IF($BQ$43="9K-11383","53DPR-I/HB","53DPR-I/NB")</f>
        <v>53DPR-I/NB</v>
      </c>
      <c r="AL10" s="37"/>
      <c r="AM10" s="56"/>
      <c r="AN10" s="63"/>
      <c r="AO10" s="63"/>
      <c r="AP10" s="67" t="s">
        <v>24</v>
      </c>
      <c r="AQ10" s="325">
        <f>$K$10</f>
        <v>2800</v>
      </c>
      <c r="AR10" s="327"/>
      <c r="AS10" s="66"/>
      <c r="AT10" s="62"/>
      <c r="AU10" s="60" t="str">
        <f>IF($O$10&gt;0,$O$10,"")</f>
        <v>W8D-20010</v>
      </c>
      <c r="AV10" s="61"/>
      <c r="AW10" s="3"/>
      <c r="AX10" s="54" t="s">
        <v>23</v>
      </c>
      <c r="AY10" s="37"/>
      <c r="AZ10" s="38"/>
      <c r="BA10" s="55" t="str">
        <f>IF($U$10&gt;0,$U$10,"")</f>
        <v>53DPR</v>
      </c>
      <c r="BB10" s="37"/>
      <c r="BC10" s="56"/>
      <c r="BD10" s="63"/>
      <c r="BE10" s="63"/>
      <c r="BF10" s="67" t="s">
        <v>24</v>
      </c>
      <c r="BG10" s="325">
        <f>$K$10</f>
        <v>2800</v>
      </c>
      <c r="BH10" s="327"/>
      <c r="BI10" s="66"/>
      <c r="BJ10" s="62"/>
      <c r="BK10" s="60" t="str">
        <f>IF($O$10&gt;0,$O$10,"")</f>
        <v>W8D-20010</v>
      </c>
      <c r="BL10" s="61"/>
      <c r="BM10" s="3"/>
      <c r="BN10" s="54" t="s">
        <v>23</v>
      </c>
      <c r="BO10" s="37"/>
      <c r="BP10" s="38"/>
      <c r="BQ10" s="55" t="str">
        <f>IF($AK$10&gt;0,$AK$10,"")</f>
        <v>53DPR-I/NB</v>
      </c>
      <c r="BR10" s="37"/>
      <c r="BS10" s="56"/>
      <c r="BT10" s="63"/>
      <c r="BU10" s="63"/>
      <c r="BV10" s="67" t="s">
        <v>24</v>
      </c>
      <c r="BW10" s="325">
        <f>$K$10</f>
        <v>2800</v>
      </c>
      <c r="BX10" s="327"/>
      <c r="BY10" s="66"/>
      <c r="BZ10" s="62"/>
      <c r="CA10" s="60" t="str">
        <f>IF($O$10&gt;0,$O$10,"")</f>
        <v>W8D-20010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28" t="s">
        <v>27</v>
      </c>
      <c r="I11" s="328">
        <v>1</v>
      </c>
      <c r="J11" s="328" t="s">
        <v>28</v>
      </c>
      <c r="K11" s="330" t="s">
        <v>29</v>
      </c>
      <c r="L11" s="331"/>
      <c r="M11" s="334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28" t="s">
        <v>27</v>
      </c>
      <c r="Y11" s="328">
        <f>IF($I$11&gt;0,$I$11,"")</f>
        <v>1</v>
      </c>
      <c r="Z11" s="328" t="s">
        <v>28</v>
      </c>
      <c r="AA11" s="330" t="str">
        <f>IF($K$11&gt;0,$K$11,"")</f>
        <v>TT01</v>
      </c>
      <c r="AB11" s="331"/>
      <c r="AC11" s="334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28" t="s">
        <v>27</v>
      </c>
      <c r="AO11" s="328">
        <f>IF($I$11&gt;0,$I$11,"")</f>
        <v>1</v>
      </c>
      <c r="AP11" s="328" t="s">
        <v>28</v>
      </c>
      <c r="AQ11" s="330" t="str">
        <f>IF($K$11&gt;0,$K$11,"")</f>
        <v>TT01</v>
      </c>
      <c r="AR11" s="331"/>
      <c r="AS11" s="334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28" t="s">
        <v>27</v>
      </c>
      <c r="BE11" s="328">
        <f>IF($I$11&gt;0,$I$11,"")</f>
        <v>1</v>
      </c>
      <c r="BF11" s="328" t="s">
        <v>28</v>
      </c>
      <c r="BG11" s="330" t="str">
        <f>IF($K$11&gt;0,$K$11,"")</f>
        <v>TT01</v>
      </c>
      <c r="BH11" s="331"/>
      <c r="BI11" s="334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28" t="s">
        <v>27</v>
      </c>
      <c r="BU11" s="328">
        <f>IF($I$11&gt;0,$I$11,"")</f>
        <v>1</v>
      </c>
      <c r="BV11" s="328" t="s">
        <v>28</v>
      </c>
      <c r="BW11" s="330" t="str">
        <f>IF($K$11&gt;0,$K$11,"")</f>
        <v>TT01</v>
      </c>
      <c r="BX11" s="331"/>
      <c r="BY11" s="334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29"/>
      <c r="I12" s="329"/>
      <c r="J12" s="329"/>
      <c r="K12" s="332"/>
      <c r="L12" s="333"/>
      <c r="M12" s="335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29"/>
      <c r="Y12" s="329"/>
      <c r="Z12" s="329"/>
      <c r="AA12" s="332"/>
      <c r="AB12" s="333"/>
      <c r="AC12" s="335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29"/>
      <c r="AO12" s="329"/>
      <c r="AP12" s="329"/>
      <c r="AQ12" s="332"/>
      <c r="AR12" s="333"/>
      <c r="AS12" s="335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29"/>
      <c r="BE12" s="329"/>
      <c r="BF12" s="329"/>
      <c r="BG12" s="332"/>
      <c r="BH12" s="333"/>
      <c r="BI12" s="335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29"/>
      <c r="BU12" s="329"/>
      <c r="BV12" s="329"/>
      <c r="BW12" s="332"/>
      <c r="BX12" s="333"/>
      <c r="BY12" s="335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154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154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4" t="s">
        <v>74</v>
      </c>
      <c r="BB20" s="153"/>
      <c r="BC20" s="156" t="s">
        <v>155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4" t="s">
        <v>74</v>
      </c>
      <c r="BR20" s="153"/>
      <c r="BS20" s="156" t="s">
        <v>155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2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199" t="s">
        <v>156</v>
      </c>
      <c r="AI22" s="200"/>
      <c r="AJ22" s="204" t="s">
        <v>82</v>
      </c>
      <c r="AK22" s="168" t="s">
        <v>101</v>
      </c>
      <c r="AL22" s="169" t="str">
        <f t="shared" ref="AL22:AL35" si="3">IF(AK22&gt;"","-","")</f>
        <v>-</v>
      </c>
      <c r="AM22" s="170">
        <v>3</v>
      </c>
      <c r="AN22" s="171">
        <f>HS.1</f>
        <v>2765</v>
      </c>
      <c r="AO22" s="172">
        <v>1</v>
      </c>
      <c r="AP22" s="173">
        <f t="shared" ref="AP22:AP35" si="4">IF(AO22&lt;0.1,"",Q*AO22)</f>
        <v>1</v>
      </c>
      <c r="AQ22" s="220"/>
      <c r="AR22" s="175"/>
      <c r="AS22" s="176"/>
      <c r="AT22" s="177"/>
      <c r="AU22" s="178">
        <f t="shared" ref="AU22:AU35" si="5">IF(AK22&gt;"",VLOOKUP(AK22,MATERIAL_WEIGHT,2,FALSE),"")</f>
        <v>0.34899999999999998</v>
      </c>
      <c r="AV22" s="179">
        <f t="shared" ref="AV22:AV35" si="6">IF(AK22&gt;"",(AU22*AN22*AP22)/1000,"")</f>
        <v>0.96498499999999987</v>
      </c>
      <c r="AW22" s="4"/>
      <c r="AX22" s="199" t="s">
        <v>166</v>
      </c>
      <c r="AY22" s="200"/>
      <c r="AZ22" s="201"/>
      <c r="BA22" s="205" t="s">
        <v>84</v>
      </c>
      <c r="BB22" s="169"/>
      <c r="BC22" s="181"/>
      <c r="BD22" s="182" t="s">
        <v>173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179</v>
      </c>
      <c r="BO22" s="200"/>
      <c r="BP22" s="201"/>
      <c r="BQ22" s="205" t="s">
        <v>187</v>
      </c>
      <c r="BR22" s="169"/>
      <c r="BS22" s="181"/>
      <c r="BT22" s="182"/>
      <c r="BU22" s="172">
        <v>1</v>
      </c>
      <c r="BV22" s="173">
        <f t="shared" ref="BV22:BV37" si="8">IF(BU22="","",Q*BU22)</f>
        <v>1</v>
      </c>
      <c r="BW22" s="184"/>
      <c r="BX22" s="185" t="s">
        <v>191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157</v>
      </c>
      <c r="AI23" s="200"/>
      <c r="AJ23" s="204" t="s">
        <v>82</v>
      </c>
      <c r="AK23" s="168" t="s">
        <v>83</v>
      </c>
      <c r="AL23" s="169" t="str">
        <f t="shared" si="3"/>
        <v>-</v>
      </c>
      <c r="AM23" s="221">
        <v>0</v>
      </c>
      <c r="AN23" s="171">
        <f>HS.1-12</f>
        <v>2753</v>
      </c>
      <c r="AO23" s="172">
        <v>1</v>
      </c>
      <c r="AP23" s="173">
        <f t="shared" si="4"/>
        <v>1</v>
      </c>
      <c r="AQ23" s="220"/>
      <c r="AR23" s="175"/>
      <c r="AS23" s="176"/>
      <c r="AT23" s="212"/>
      <c r="AU23" s="178">
        <f t="shared" si="5"/>
        <v>7.5999999999999998E-2</v>
      </c>
      <c r="AV23" s="179">
        <f t="shared" si="6"/>
        <v>0.209228</v>
      </c>
      <c r="AW23" s="4"/>
      <c r="AX23" s="199" t="s">
        <v>167</v>
      </c>
      <c r="AY23" s="200"/>
      <c r="AZ23" s="201"/>
      <c r="BA23" s="168" t="s">
        <v>88</v>
      </c>
      <c r="BB23" s="169"/>
      <c r="BC23" s="181"/>
      <c r="BD23" s="182" t="s">
        <v>173</v>
      </c>
      <c r="BE23" s="172">
        <v>14</v>
      </c>
      <c r="BF23" s="173">
        <f t="shared" si="7"/>
        <v>14</v>
      </c>
      <c r="BG23" s="184"/>
      <c r="BH23" s="185" t="s">
        <v>176</v>
      </c>
      <c r="BI23" s="186"/>
      <c r="BJ23" s="187"/>
      <c r="BK23" s="206"/>
      <c r="BL23" s="189"/>
      <c r="BM23" s="4"/>
      <c r="BN23" s="199" t="s">
        <v>179</v>
      </c>
      <c r="BO23" s="200"/>
      <c r="BP23" s="201"/>
      <c r="BQ23" s="168" t="s">
        <v>188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192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89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157</v>
      </c>
      <c r="AI24" s="200"/>
      <c r="AJ24" s="204" t="s">
        <v>82</v>
      </c>
      <c r="AK24" s="168" t="s">
        <v>83</v>
      </c>
      <c r="AL24" s="169" t="str">
        <f t="shared" si="3"/>
        <v>-</v>
      </c>
      <c r="AM24" s="170">
        <v>0</v>
      </c>
      <c r="AN24" s="208">
        <f>WS.1-222</f>
        <v>705</v>
      </c>
      <c r="AO24" s="172">
        <v>2</v>
      </c>
      <c r="AP24" s="173">
        <f t="shared" si="4"/>
        <v>2</v>
      </c>
      <c r="AQ24" s="220"/>
      <c r="AR24" s="175"/>
      <c r="AS24" s="176"/>
      <c r="AT24" s="212"/>
      <c r="AU24" s="178">
        <f t="shared" si="5"/>
        <v>7.5999999999999998E-2</v>
      </c>
      <c r="AV24" s="179">
        <f t="shared" si="6"/>
        <v>0.10715999999999999</v>
      </c>
      <c r="AW24" s="4"/>
      <c r="AX24" s="199" t="s">
        <v>168</v>
      </c>
      <c r="AY24" s="200"/>
      <c r="AZ24" s="201"/>
      <c r="BA24" s="168" t="s">
        <v>90</v>
      </c>
      <c r="BB24" s="169"/>
      <c r="BC24" s="181"/>
      <c r="BD24" s="182" t="s">
        <v>173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180</v>
      </c>
      <c r="BO24" s="200"/>
      <c r="BP24" s="201"/>
      <c r="BQ24" s="168" t="s">
        <v>91</v>
      </c>
      <c r="BR24" s="169"/>
      <c r="BS24" s="181"/>
      <c r="BT24" s="182" t="s">
        <v>174</v>
      </c>
      <c r="BU24" s="172">
        <f>(WS.1-9)*2/1000</f>
        <v>1.8360000000000001</v>
      </c>
      <c r="BV24" s="173">
        <f t="shared" si="8"/>
        <v>1.8360000000000001</v>
      </c>
      <c r="BW24" s="184" t="s">
        <v>100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214" t="s">
        <v>157</v>
      </c>
      <c r="AI25" s="215"/>
      <c r="AJ25" s="204" t="s">
        <v>82</v>
      </c>
      <c r="AK25" s="168" t="s">
        <v>83</v>
      </c>
      <c r="AL25" s="169" t="str">
        <f t="shared" si="3"/>
        <v>-</v>
      </c>
      <c r="AM25" s="170">
        <v>0</v>
      </c>
      <c r="AN25" s="208">
        <v>201</v>
      </c>
      <c r="AO25" s="172">
        <v>2</v>
      </c>
      <c r="AP25" s="173">
        <f t="shared" si="4"/>
        <v>2</v>
      </c>
      <c r="AQ25" s="220"/>
      <c r="AR25" s="175"/>
      <c r="AS25" s="176"/>
      <c r="AT25" s="212"/>
      <c r="AU25" s="178">
        <f t="shared" si="5"/>
        <v>7.5999999999999998E-2</v>
      </c>
      <c r="AV25" s="179">
        <f t="shared" si="6"/>
        <v>3.0551999999999999E-2</v>
      </c>
      <c r="AW25" s="4"/>
      <c r="AX25" s="199" t="s">
        <v>167</v>
      </c>
      <c r="AY25" s="200"/>
      <c r="AZ25" s="201"/>
      <c r="BA25" s="168" t="s">
        <v>93</v>
      </c>
      <c r="BB25" s="169"/>
      <c r="BC25" s="181"/>
      <c r="BD25" s="182" t="s">
        <v>173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181</v>
      </c>
      <c r="BO25" s="200"/>
      <c r="BP25" s="201"/>
      <c r="BQ25" s="168" t="s">
        <v>94</v>
      </c>
      <c r="BR25" s="169"/>
      <c r="BS25" s="181"/>
      <c r="BT25" s="182" t="s">
        <v>175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214" t="s">
        <v>158</v>
      </c>
      <c r="AI26" s="215"/>
      <c r="AJ26" s="204" t="s">
        <v>82</v>
      </c>
      <c r="AK26" s="168" t="s">
        <v>92</v>
      </c>
      <c r="AL26" s="169" t="str">
        <f t="shared" si="3"/>
        <v>-</v>
      </c>
      <c r="AM26" s="170">
        <v>2</v>
      </c>
      <c r="AN26" s="208">
        <f>WS.1-9</f>
        <v>918</v>
      </c>
      <c r="AO26" s="172">
        <v>1</v>
      </c>
      <c r="AP26" s="173">
        <f t="shared" si="4"/>
        <v>1</v>
      </c>
      <c r="AQ26" s="220"/>
      <c r="AR26" s="175"/>
      <c r="AS26" s="176"/>
      <c r="AT26" s="212"/>
      <c r="AU26" s="178">
        <f t="shared" si="5"/>
        <v>0.187</v>
      </c>
      <c r="AV26" s="179">
        <f t="shared" si="6"/>
        <v>0.17166599999999999</v>
      </c>
      <c r="AW26" s="4"/>
      <c r="AX26" s="199" t="s">
        <v>169</v>
      </c>
      <c r="AY26" s="200"/>
      <c r="AZ26" s="201"/>
      <c r="BA26" s="168" t="s">
        <v>96</v>
      </c>
      <c r="BB26" s="169"/>
      <c r="BC26" s="181"/>
      <c r="BD26" s="182" t="s">
        <v>174</v>
      </c>
      <c r="BE26" s="172">
        <v>1</v>
      </c>
      <c r="BF26" s="173">
        <f t="shared" si="7"/>
        <v>1</v>
      </c>
      <c r="BG26" s="184"/>
      <c r="BH26" s="185" t="s">
        <v>97</v>
      </c>
      <c r="BI26" s="186"/>
      <c r="BJ26" s="187"/>
      <c r="BK26" s="188"/>
      <c r="BL26" s="189"/>
      <c r="BM26" s="4"/>
      <c r="BN26" s="199" t="s">
        <v>167</v>
      </c>
      <c r="BO26" s="200"/>
      <c r="BP26" s="201"/>
      <c r="BQ26" s="168" t="s">
        <v>98</v>
      </c>
      <c r="BR26" s="169"/>
      <c r="BS26" s="181"/>
      <c r="BT26" s="182" t="s">
        <v>175</v>
      </c>
      <c r="BU26" s="172">
        <v>10</v>
      </c>
      <c r="BV26" s="173">
        <f t="shared" si="8"/>
        <v>10</v>
      </c>
      <c r="BW26" s="184"/>
      <c r="BX26" s="185" t="s">
        <v>193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159</v>
      </c>
      <c r="AI27" s="215"/>
      <c r="AJ27" s="204" t="s">
        <v>82</v>
      </c>
      <c r="AK27" s="168" t="s">
        <v>95</v>
      </c>
      <c r="AL27" s="169" t="str">
        <f t="shared" si="3"/>
        <v>-</v>
      </c>
      <c r="AM27" s="170">
        <v>2</v>
      </c>
      <c r="AN27" s="171">
        <f>WS.1-5.5</f>
        <v>921.5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0.20799999999999999</v>
      </c>
      <c r="AV27" s="179">
        <f t="shared" si="6"/>
        <v>0.19167200000000001</v>
      </c>
      <c r="AW27" s="4"/>
      <c r="AX27" s="199" t="s">
        <v>170</v>
      </c>
      <c r="AY27" s="200"/>
      <c r="AZ27" s="201"/>
      <c r="BA27" s="168" t="s">
        <v>99</v>
      </c>
      <c r="BB27" s="169"/>
      <c r="BC27" s="181"/>
      <c r="BD27" s="182" t="s">
        <v>174</v>
      </c>
      <c r="BE27" s="172">
        <f>((W-61)+((H-38)*2))/1000</f>
        <v>7.3970000000000002</v>
      </c>
      <c r="BF27" s="173">
        <f t="shared" si="7"/>
        <v>7.3970000000000002</v>
      </c>
      <c r="BG27" s="213" t="s">
        <v>100</v>
      </c>
      <c r="BH27" s="185" t="s">
        <v>177</v>
      </c>
      <c r="BI27" s="186"/>
      <c r="BJ27" s="187"/>
      <c r="BK27" s="188"/>
      <c r="BL27" s="189"/>
      <c r="BM27" s="4"/>
      <c r="BN27" s="199" t="s">
        <v>167</v>
      </c>
      <c r="BO27" s="200"/>
      <c r="BP27" s="201"/>
      <c r="BQ27" s="168" t="s">
        <v>103</v>
      </c>
      <c r="BR27" s="169"/>
      <c r="BS27" s="181"/>
      <c r="BT27" s="182" t="s">
        <v>175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194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160</v>
      </c>
      <c r="AI28" s="215"/>
      <c r="AJ28" s="204" t="s">
        <v>82</v>
      </c>
      <c r="AK28" s="168" t="s">
        <v>101</v>
      </c>
      <c r="AL28" s="169" t="str">
        <f t="shared" si="3"/>
        <v>-</v>
      </c>
      <c r="AM28" s="170">
        <v>1</v>
      </c>
      <c r="AN28" s="171">
        <f>HS.1</f>
        <v>2765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0.34899999999999998</v>
      </c>
      <c r="AV28" s="179">
        <f t="shared" si="6"/>
        <v>0.96498499999999987</v>
      </c>
      <c r="AW28" s="4"/>
      <c r="AX28" s="199" t="s">
        <v>171</v>
      </c>
      <c r="AY28" s="200"/>
      <c r="AZ28" s="201"/>
      <c r="BA28" s="168" t="s">
        <v>102</v>
      </c>
      <c r="BB28" s="169"/>
      <c r="BC28" s="181"/>
      <c r="BD28" s="182" t="s">
        <v>173</v>
      </c>
      <c r="BE28" s="172">
        <v>1</v>
      </c>
      <c r="BF28" s="173">
        <f t="shared" si="7"/>
        <v>1</v>
      </c>
      <c r="BG28" s="184"/>
      <c r="BH28" s="185" t="s">
        <v>104</v>
      </c>
      <c r="BI28" s="186"/>
      <c r="BJ28" s="187"/>
      <c r="BK28" s="188"/>
      <c r="BL28" s="189"/>
      <c r="BM28" s="4"/>
      <c r="BN28" s="199" t="s">
        <v>182</v>
      </c>
      <c r="BO28" s="200"/>
      <c r="BP28" s="201"/>
      <c r="BQ28" s="168" t="s">
        <v>109</v>
      </c>
      <c r="BR28" s="169"/>
      <c r="BS28" s="181"/>
      <c r="BT28" s="182" t="s">
        <v>190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161</v>
      </c>
      <c r="AI29" s="215"/>
      <c r="AJ29" s="204" t="s">
        <v>82</v>
      </c>
      <c r="AK29" s="168" t="s">
        <v>95</v>
      </c>
      <c r="AL29" s="169" t="str">
        <f t="shared" si="3"/>
        <v>-</v>
      </c>
      <c r="AM29" s="170">
        <v>5</v>
      </c>
      <c r="AN29" s="171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172</v>
      </c>
      <c r="AY29" s="200"/>
      <c r="AZ29" s="201"/>
      <c r="BA29" s="168" t="s">
        <v>108</v>
      </c>
      <c r="BB29" s="169"/>
      <c r="BC29" s="181"/>
      <c r="BD29" s="182" t="s">
        <v>175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178</v>
      </c>
      <c r="BI29" s="186"/>
      <c r="BJ29" s="187"/>
      <c r="BK29" s="188"/>
      <c r="BL29" s="189" t="s">
        <v>107</v>
      </c>
      <c r="BM29" s="4"/>
      <c r="BN29" s="199" t="s">
        <v>171</v>
      </c>
      <c r="BO29" s="200"/>
      <c r="BP29" s="201"/>
      <c r="BQ29" s="168" t="s">
        <v>110</v>
      </c>
      <c r="BR29" s="169"/>
      <c r="BS29" s="181"/>
      <c r="BT29" s="182" t="s">
        <v>173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162</v>
      </c>
      <c r="AI30" s="215"/>
      <c r="AJ30" s="204" t="s">
        <v>82</v>
      </c>
      <c r="AK30" s="168" t="s">
        <v>83</v>
      </c>
      <c r="AL30" s="169" t="str">
        <f t="shared" si="3"/>
        <v>-</v>
      </c>
      <c r="AM30" s="170">
        <v>0</v>
      </c>
      <c r="AN30" s="171">
        <f>HS.1-12</f>
        <v>2753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7.5999999999999998E-2</v>
      </c>
      <c r="AV30" s="179">
        <f t="shared" si="6"/>
        <v>0.209228</v>
      </c>
      <c r="AW30" s="4"/>
      <c r="AX30" s="199" t="s">
        <v>167</v>
      </c>
      <c r="AY30" s="200"/>
      <c r="AZ30" s="201"/>
      <c r="BA30" s="168" t="s">
        <v>105</v>
      </c>
      <c r="BB30" s="169"/>
      <c r="BC30" s="181"/>
      <c r="BD30" s="182" t="s">
        <v>173</v>
      </c>
      <c r="BE30" s="172">
        <v>4</v>
      </c>
      <c r="BF30" s="173">
        <f t="shared" si="7"/>
        <v>4</v>
      </c>
      <c r="BG30" s="184"/>
      <c r="BH30" s="185" t="s">
        <v>106</v>
      </c>
      <c r="BI30" s="186"/>
      <c r="BJ30" s="187"/>
      <c r="BK30" s="188"/>
      <c r="BL30" s="189" t="s">
        <v>107</v>
      </c>
      <c r="BM30" s="4"/>
      <c r="BN30" s="199" t="s">
        <v>183</v>
      </c>
      <c r="BO30" s="200"/>
      <c r="BP30" s="201"/>
      <c r="BQ30" s="168" t="s">
        <v>111</v>
      </c>
      <c r="BR30" s="169"/>
      <c r="BS30" s="181"/>
      <c r="BT30" s="182" t="s">
        <v>190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162</v>
      </c>
      <c r="AI31" s="215"/>
      <c r="AJ31" s="204" t="s">
        <v>82</v>
      </c>
      <c r="AK31" s="168" t="s">
        <v>83</v>
      </c>
      <c r="AL31" s="169" t="str">
        <f t="shared" si="3"/>
        <v>-</v>
      </c>
      <c r="AM31" s="170">
        <v>0</v>
      </c>
      <c r="AN31" s="208">
        <f>WS.1-222</f>
        <v>705</v>
      </c>
      <c r="AO31" s="172">
        <v>2</v>
      </c>
      <c r="AP31" s="173">
        <f t="shared" si="4"/>
        <v>2</v>
      </c>
      <c r="AQ31" s="220"/>
      <c r="AR31" s="175"/>
      <c r="AS31" s="176"/>
      <c r="AT31" s="212"/>
      <c r="AU31" s="178">
        <f t="shared" si="5"/>
        <v>7.5999999999999998E-2</v>
      </c>
      <c r="AV31" s="179">
        <f t="shared" si="6"/>
        <v>0.10715999999999999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167</v>
      </c>
      <c r="BO31" s="200"/>
      <c r="BP31" s="201"/>
      <c r="BQ31" s="168" t="s">
        <v>112</v>
      </c>
      <c r="BR31" s="169"/>
      <c r="BS31" s="181"/>
      <c r="BT31" s="182" t="s">
        <v>173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214" t="s">
        <v>162</v>
      </c>
      <c r="AI32" s="215"/>
      <c r="AJ32" s="204" t="s">
        <v>82</v>
      </c>
      <c r="AK32" s="168" t="s">
        <v>83</v>
      </c>
      <c r="AL32" s="169" t="str">
        <f t="shared" si="3"/>
        <v>-</v>
      </c>
      <c r="AM32" s="170">
        <v>0</v>
      </c>
      <c r="AN32" s="208">
        <v>201</v>
      </c>
      <c r="AO32" s="172">
        <v>2</v>
      </c>
      <c r="AP32" s="173">
        <f t="shared" si="4"/>
        <v>2</v>
      </c>
      <c r="AQ32" s="220"/>
      <c r="AR32" s="175"/>
      <c r="AS32" s="176"/>
      <c r="AT32" s="212"/>
      <c r="AU32" s="178">
        <f t="shared" si="5"/>
        <v>7.5999999999999998E-2</v>
      </c>
      <c r="AV32" s="179">
        <f t="shared" si="6"/>
        <v>3.0551999999999999E-2</v>
      </c>
      <c r="AW32" s="4"/>
      <c r="AX32" s="199" t="str">
        <f t="shared" ref="AX3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3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184</v>
      </c>
      <c r="BO32" s="200"/>
      <c r="BP32" s="201"/>
      <c r="BQ32" s="168" t="s">
        <v>189</v>
      </c>
      <c r="BR32" s="169"/>
      <c r="BS32" s="181"/>
      <c r="BT32" s="182" t="s">
        <v>174</v>
      </c>
      <c r="BU32" s="172">
        <v>1</v>
      </c>
      <c r="BV32" s="173">
        <f t="shared" si="8"/>
        <v>1</v>
      </c>
      <c r="BW32" s="184"/>
      <c r="BX32" s="185" t="s">
        <v>195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 t="s">
        <v>163</v>
      </c>
      <c r="AI33" s="215"/>
      <c r="AJ33" s="204" t="s">
        <v>82</v>
      </c>
      <c r="AK33" s="168" t="s">
        <v>92</v>
      </c>
      <c r="AL33" s="169" t="str">
        <f t="shared" si="3"/>
        <v>-</v>
      </c>
      <c r="AM33" s="170">
        <v>1</v>
      </c>
      <c r="AN33" s="208">
        <f>WS.1-9</f>
        <v>918</v>
      </c>
      <c r="AO33" s="172">
        <v>1</v>
      </c>
      <c r="AP33" s="173">
        <f t="shared" si="4"/>
        <v>1</v>
      </c>
      <c r="AQ33" s="220"/>
      <c r="AR33" s="175"/>
      <c r="AS33" s="176"/>
      <c r="AT33" s="212"/>
      <c r="AU33" s="178">
        <f t="shared" si="5"/>
        <v>0.187</v>
      </c>
      <c r="AV33" s="179">
        <f t="shared" si="6"/>
        <v>0.17166599999999999</v>
      </c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184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174</v>
      </c>
      <c r="BU33" s="172">
        <v>1</v>
      </c>
      <c r="BV33" s="173">
        <f t="shared" si="8"/>
        <v>1</v>
      </c>
      <c r="BW33" s="213"/>
      <c r="BX33" s="185" t="s">
        <v>196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 t="s">
        <v>164</v>
      </c>
      <c r="AI34" s="215"/>
      <c r="AJ34" s="204" t="s">
        <v>82</v>
      </c>
      <c r="AK34" s="168" t="s">
        <v>95</v>
      </c>
      <c r="AL34" s="169" t="str">
        <f t="shared" si="3"/>
        <v>-</v>
      </c>
      <c r="AM34" s="170">
        <v>1</v>
      </c>
      <c r="AN34" s="171">
        <f>WS.1-5.5</f>
        <v>921.5</v>
      </c>
      <c r="AO34" s="172">
        <v>1</v>
      </c>
      <c r="AP34" s="173">
        <f t="shared" si="4"/>
        <v>1</v>
      </c>
      <c r="AQ34" s="220"/>
      <c r="AR34" s="175"/>
      <c r="AS34" s="176"/>
      <c r="AT34" s="212"/>
      <c r="AU34" s="178">
        <f t="shared" si="5"/>
        <v>0.20799999999999999</v>
      </c>
      <c r="AV34" s="179">
        <f t="shared" si="6"/>
        <v>0.19167200000000001</v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170</v>
      </c>
      <c r="BO34" s="200"/>
      <c r="BP34" s="201"/>
      <c r="BQ34" s="168" t="s">
        <v>99</v>
      </c>
      <c r="BR34" s="169"/>
      <c r="BS34" s="181"/>
      <c r="BT34" s="182" t="s">
        <v>174</v>
      </c>
      <c r="BU34" s="172">
        <f>(HS.1-8.5)/1000</f>
        <v>2.7565</v>
      </c>
      <c r="BV34" s="173">
        <f t="shared" si="8"/>
        <v>2.7565</v>
      </c>
      <c r="BW34" s="213" t="s">
        <v>100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 t="s">
        <v>165</v>
      </c>
      <c r="AI35" s="215"/>
      <c r="AJ35" s="204" t="s">
        <v>82</v>
      </c>
      <c r="AK35" s="168" t="s">
        <v>95</v>
      </c>
      <c r="AL35" s="169" t="str">
        <f t="shared" si="3"/>
        <v>-</v>
      </c>
      <c r="AM35" s="170">
        <v>4</v>
      </c>
      <c r="AN35" s="171">
        <f>HS.1-12</f>
        <v>2753</v>
      </c>
      <c r="AO35" s="172">
        <v>1</v>
      </c>
      <c r="AP35" s="173">
        <f t="shared" si="4"/>
        <v>1</v>
      </c>
      <c r="AQ35" s="220"/>
      <c r="AR35" s="175"/>
      <c r="AS35" s="176"/>
      <c r="AT35" s="212"/>
      <c r="AU35" s="178">
        <f t="shared" si="5"/>
        <v>0.20799999999999999</v>
      </c>
      <c r="AV35" s="179">
        <f t="shared" si="6"/>
        <v>0.57262400000000002</v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">
        <v>185</v>
      </c>
      <c r="BO35" s="200"/>
      <c r="BP35" s="201"/>
      <c r="BQ35" s="168" t="s">
        <v>116</v>
      </c>
      <c r="BR35" s="169"/>
      <c r="BS35" s="181"/>
      <c r="BT35" s="182" t="s">
        <v>175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107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171"/>
      <c r="AO36" s="172"/>
      <c r="AP36" s="173"/>
      <c r="AQ36" s="22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186</v>
      </c>
      <c r="BO36" s="200"/>
      <c r="BP36" s="201"/>
      <c r="BQ36" s="168" t="s">
        <v>113</v>
      </c>
      <c r="BR36" s="169"/>
      <c r="BS36" s="181"/>
      <c r="BT36" s="182" t="s">
        <v>173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171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167</v>
      </c>
      <c r="BO37" s="200"/>
      <c r="BP37" s="201"/>
      <c r="BQ37" s="168" t="s">
        <v>115</v>
      </c>
      <c r="BR37" s="169"/>
      <c r="BS37" s="181"/>
      <c r="BT37" s="182" t="s">
        <v>173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107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04"/>
      <c r="AK38" s="168"/>
      <c r="AL38" s="169"/>
      <c r="AM38" s="170"/>
      <c r="AN38" s="171"/>
      <c r="AO38" s="172"/>
      <c r="AP38" s="173"/>
      <c r="AQ38" s="220"/>
      <c r="AR38" s="175"/>
      <c r="AS38" s="176"/>
      <c r="AT38" s="212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04"/>
      <c r="AK39" s="168"/>
      <c r="AL39" s="169"/>
      <c r="AM39" s="170"/>
      <c r="AN39" s="208"/>
      <c r="AO39" s="172"/>
      <c r="AP39" s="173"/>
      <c r="AQ39" s="220"/>
      <c r="AR39" s="175"/>
      <c r="AS39" s="176"/>
      <c r="AT39" s="212"/>
      <c r="AU39" s="178"/>
      <c r="AV39" s="179"/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04"/>
      <c r="AK40" s="168"/>
      <c r="AL40" s="169"/>
      <c r="AM40" s="170"/>
      <c r="AN40" s="208"/>
      <c r="AO40" s="172"/>
      <c r="AP40" s="173"/>
      <c r="AQ40" s="220"/>
      <c r="AR40" s="175"/>
      <c r="AS40" s="176"/>
      <c r="AT40" s="212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114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04"/>
      <c r="AK41" s="168"/>
      <c r="AL41" s="169"/>
      <c r="AM41" s="170"/>
      <c r="AN41" s="208"/>
      <c r="AO41" s="172"/>
      <c r="AP41" s="173"/>
      <c r="AQ41" s="220"/>
      <c r="AR41" s="175"/>
      <c r="AS41" s="176"/>
      <c r="AT41" s="212"/>
      <c r="AU41" s="178"/>
      <c r="AV41" s="179"/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04"/>
      <c r="AK42" s="168"/>
      <c r="AL42" s="169"/>
      <c r="AM42" s="170"/>
      <c r="AN42" s="171"/>
      <c r="AO42" s="172"/>
      <c r="AP42" s="173"/>
      <c r="AQ42" s="220"/>
      <c r="AR42" s="175"/>
      <c r="AS42" s="176"/>
      <c r="AT42" s="212"/>
      <c r="AU42" s="178"/>
      <c r="AV42" s="179"/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117</v>
      </c>
      <c r="C43" s="239"/>
      <c r="D43" s="239"/>
      <c r="E43" s="239"/>
      <c r="F43" s="240"/>
      <c r="G43" s="241"/>
      <c r="H43" s="242"/>
      <c r="I43" s="232"/>
      <c r="J43" s="243" t="s">
        <v>118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04"/>
      <c r="AK43" s="168"/>
      <c r="AL43" s="169"/>
      <c r="AM43" s="170"/>
      <c r="AN43" s="171"/>
      <c r="AO43" s="172"/>
      <c r="AP43" s="173"/>
      <c r="AQ43" s="220"/>
      <c r="AR43" s="175"/>
      <c r="AS43" s="176"/>
      <c r="AT43" s="212"/>
      <c r="AU43" s="178"/>
      <c r="AV43" s="179"/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119</v>
      </c>
      <c r="C44" s="336" t="s">
        <v>120</v>
      </c>
      <c r="D44" s="337"/>
      <c r="E44" s="338"/>
      <c r="F44" s="336" t="s">
        <v>121</v>
      </c>
      <c r="G44" s="337"/>
      <c r="H44" s="338"/>
      <c r="I44" s="251"/>
      <c r="J44" s="252" t="s">
        <v>119</v>
      </c>
      <c r="K44" s="336" t="s">
        <v>120</v>
      </c>
      <c r="L44" s="337"/>
      <c r="M44" s="337"/>
      <c r="N44" s="338"/>
      <c r="O44" s="252" t="s">
        <v>122</v>
      </c>
      <c r="P44" s="253" t="s">
        <v>119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ref="AL44:AL47" si="12">IF(AK44&gt;"","-","")</f>
        <v/>
      </c>
      <c r="AM44" s="170"/>
      <c r="AN44" s="171"/>
      <c r="AO44" s="172"/>
      <c r="AP44" s="173" t="str">
        <f t="shared" ref="AP44:AP47" si="13">IF(AO44&lt;0.1,"",Q*AO44)</f>
        <v/>
      </c>
      <c r="AQ44" s="220"/>
      <c r="AR44" s="175"/>
      <c r="AS44" s="176"/>
      <c r="AT44" s="212"/>
      <c r="AU44" s="178" t="str">
        <f t="shared" ref="AU44:AU47" si="14">IF(AK44&gt;"",VLOOKUP(AK44,MATERIAL_WEIGHT,2,FALSE),"")</f>
        <v/>
      </c>
      <c r="AV44" s="179" t="str">
        <f t="shared" ref="AV44:AV47" si="15">IF(AK44&gt;"",(AU44*AN44*AP44)/1000,"")</f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205"/>
      <c r="BR44" s="169"/>
      <c r="BS44" s="181"/>
      <c r="BT44" s="182"/>
      <c r="BU44" s="172"/>
      <c r="BV44" s="173"/>
      <c r="BW44" s="184"/>
      <c r="BX44" s="185"/>
      <c r="BY44" s="186"/>
      <c r="BZ44" s="187"/>
      <c r="CA44" s="206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123</v>
      </c>
      <c r="D45" s="256"/>
      <c r="E45" s="256"/>
      <c r="F45" s="257"/>
      <c r="G45" s="258"/>
      <c r="H45" s="259"/>
      <c r="I45" s="260"/>
      <c r="J45" s="261">
        <v>1</v>
      </c>
      <c r="K45" s="262" t="s">
        <v>124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4"/>
        <v/>
      </c>
      <c r="AV45" s="179" t="str">
        <f t="shared" si="15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49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125</v>
      </c>
      <c r="D46" s="258"/>
      <c r="E46" s="258"/>
      <c r="F46" s="262"/>
      <c r="G46" s="258"/>
      <c r="H46" s="259"/>
      <c r="I46" s="260"/>
      <c r="J46" s="261">
        <v>2</v>
      </c>
      <c r="K46" s="262" t="s">
        <v>126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4"/>
        <v/>
      </c>
      <c r="AV46" s="179" t="str">
        <f t="shared" si="15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6" t="str">
        <f t="shared" si="11"/>
        <v/>
      </c>
      <c r="BE46" s="183"/>
      <c r="BF46" s="173" t="str">
        <f t="shared" si="7"/>
        <v/>
      </c>
      <c r="BG46" s="184"/>
      <c r="BH46" s="249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127</v>
      </c>
      <c r="D47" s="258"/>
      <c r="E47" s="258"/>
      <c r="F47" s="262"/>
      <c r="G47" s="258"/>
      <c r="H47" s="259"/>
      <c r="I47" s="267"/>
      <c r="J47" s="261">
        <v>3</v>
      </c>
      <c r="K47" s="262" t="s">
        <v>128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4"/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6" t="str">
        <f t="shared" si="11"/>
        <v/>
      </c>
      <c r="BE47" s="183"/>
      <c r="BF47" s="173" t="str">
        <f t="shared" si="7"/>
        <v/>
      </c>
      <c r="BG47" s="184"/>
      <c r="BH47" s="249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129</v>
      </c>
      <c r="D48" s="258"/>
      <c r="E48" s="258"/>
      <c r="F48" s="262"/>
      <c r="G48" s="258"/>
      <c r="H48" s="259"/>
      <c r="I48" s="267"/>
      <c r="J48" s="261">
        <v>4</v>
      </c>
      <c r="K48" s="262" t="s">
        <v>130</v>
      </c>
      <c r="L48" s="258"/>
      <c r="M48" s="258"/>
      <c r="N48" s="263"/>
      <c r="O48" s="264"/>
      <c r="P48" s="265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131</v>
      </c>
      <c r="AD48" s="272"/>
      <c r="AE48" s="273" t="s">
        <v>132</v>
      </c>
      <c r="AF48" s="274">
        <f>SUM(AF22:AF47)</f>
        <v>4.4183210000000006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131</v>
      </c>
      <c r="AT48" s="272"/>
      <c r="AU48" s="273" t="s">
        <v>132</v>
      </c>
      <c r="AV48" s="274">
        <f>SUM(AV22:AV47)</f>
        <v>4.4957739999999999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49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133</v>
      </c>
      <c r="D49" s="258"/>
      <c r="E49" s="258"/>
      <c r="F49" s="262"/>
      <c r="G49" s="258"/>
      <c r="H49" s="259"/>
      <c r="I49" s="267"/>
      <c r="J49" s="261">
        <v>5</v>
      </c>
      <c r="K49" s="262" t="s">
        <v>134</v>
      </c>
      <c r="L49" s="258"/>
      <c r="M49" s="258"/>
      <c r="N49" s="263"/>
      <c r="O49" s="264"/>
      <c r="P49" s="265"/>
      <c r="Q49" s="4"/>
      <c r="R49" s="275" t="s">
        <v>135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136</v>
      </c>
      <c r="AE49" s="279" t="s">
        <v>137</v>
      </c>
      <c r="AF49" s="280">
        <f>AF48*0.986</f>
        <v>4.3564645060000009</v>
      </c>
      <c r="AG49" s="4"/>
      <c r="AH49" s="275" t="s">
        <v>135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136</v>
      </c>
      <c r="AU49" s="279" t="s">
        <v>137</v>
      </c>
      <c r="AV49" s="280">
        <f>AV48*0.986</f>
        <v>4.4328331639999998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49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138</v>
      </c>
      <c r="D50" s="258"/>
      <c r="E50" s="258"/>
      <c r="F50" s="262"/>
      <c r="G50" s="258"/>
      <c r="H50" s="259"/>
      <c r="I50" s="267"/>
      <c r="J50" s="261">
        <v>6</v>
      </c>
      <c r="K50" s="262" t="s">
        <v>139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140</v>
      </c>
      <c r="AF50" s="280">
        <f>AF48*0.974*0.986</f>
        <v>4.2431964288440005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140</v>
      </c>
      <c r="AV50" s="280">
        <f>AV48*0.974*0.986</f>
        <v>4.3175795017359997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49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141</v>
      </c>
      <c r="D51" s="258"/>
      <c r="E51" s="258"/>
      <c r="F51" s="262"/>
      <c r="G51" s="258"/>
      <c r="H51" s="259"/>
      <c r="I51" s="267"/>
      <c r="J51" s="261">
        <v>7</v>
      </c>
      <c r="K51" s="262" t="s">
        <v>142</v>
      </c>
      <c r="L51" s="258"/>
      <c r="M51" s="258"/>
      <c r="N51" s="263"/>
      <c r="O51" s="264"/>
      <c r="P51" s="265"/>
      <c r="Q51" s="4"/>
      <c r="R51" s="283" t="s">
        <v>143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144</v>
      </c>
      <c r="C52" s="286"/>
      <c r="D52" s="287"/>
      <c r="E52" s="287"/>
      <c r="F52" s="287"/>
      <c r="G52" s="287"/>
      <c r="H52" s="287"/>
      <c r="I52" s="267"/>
      <c r="J52" s="261">
        <v>8</v>
      </c>
      <c r="K52" s="262" t="s">
        <v>145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0"/>
        <v/>
      </c>
      <c r="AY52" s="200"/>
      <c r="AZ52" s="201"/>
      <c r="BA52" s="288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9" t="s">
        <v>146</v>
      </c>
      <c r="C53" s="267"/>
      <c r="D53" s="267"/>
      <c r="E53" s="267"/>
      <c r="F53" s="267"/>
      <c r="G53" s="267"/>
      <c r="H53" s="267"/>
      <c r="I53" s="267"/>
      <c r="J53" s="290"/>
      <c r="K53" s="291"/>
      <c r="L53" s="291"/>
      <c r="M53" s="291"/>
      <c r="N53" s="292"/>
      <c r="O53" s="293"/>
      <c r="P53" s="294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147</v>
      </c>
      <c r="C54" s="267"/>
      <c r="D54" s="267"/>
      <c r="E54" s="267"/>
      <c r="F54" s="267"/>
      <c r="G54" s="267"/>
      <c r="H54" s="267"/>
      <c r="I54" s="267"/>
      <c r="J54" s="296"/>
      <c r="K54" s="297"/>
      <c r="L54" s="297"/>
      <c r="M54" s="297"/>
      <c r="N54" s="298"/>
      <c r="O54" s="299"/>
      <c r="P54" s="300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148</v>
      </c>
      <c r="C55" s="267"/>
      <c r="D55" s="267"/>
      <c r="E55" s="267"/>
      <c r="F55" s="267"/>
      <c r="G55" s="267"/>
      <c r="H55" s="267"/>
      <c r="I55" s="267"/>
      <c r="J55" s="301" t="s">
        <v>149</v>
      </c>
      <c r="K55" s="293"/>
      <c r="L55" s="287"/>
      <c r="M55" s="287"/>
      <c r="N55" s="302"/>
      <c r="O55" s="258"/>
      <c r="P55" s="303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7"/>
      <c r="D56" s="267"/>
      <c r="E56" s="267"/>
      <c r="F56" s="267"/>
      <c r="G56" s="267"/>
      <c r="H56" s="267"/>
      <c r="I56" s="267"/>
      <c r="J56" s="305" t="s">
        <v>150</v>
      </c>
      <c r="K56" s="306"/>
      <c r="L56" s="306"/>
      <c r="M56" s="306"/>
      <c r="N56" s="307"/>
      <c r="O56" s="308" t="s">
        <v>151</v>
      </c>
      <c r="P56" s="309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2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2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3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7"/>
      <c r="J59" s="267"/>
      <c r="K59" s="267"/>
      <c r="L59" s="314"/>
      <c r="M59" s="314"/>
      <c r="N59" s="314"/>
      <c r="O59" s="314"/>
      <c r="P59" s="312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3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152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3"/>
      <c r="BM60" s="4"/>
      <c r="BN60" s="214" t="str">
        <f t="shared" ref="BN60" si="16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" si="17">IF(BQ60&gt;"",VLOOKUP(BQ60&amp;$M$10,PART_MASTER,3,FALSE),"")</f>
        <v/>
      </c>
      <c r="BU60" s="172"/>
      <c r="BV60" s="173" t="str">
        <f t="shared" ref="BV60" si="18">IF(BU60="","",Q*BU60)</f>
        <v/>
      </c>
      <c r="BW60" s="184"/>
      <c r="BX60" s="249"/>
      <c r="BY60" s="186"/>
      <c r="BZ60" s="187"/>
      <c r="CA60" s="206"/>
      <c r="CB60" s="313"/>
      <c r="CG60" s="3"/>
    </row>
    <row r="61" spans="2:120" ht="15" customHeight="1" x14ac:dyDescent="0.3">
      <c r="P61" s="321" t="s">
        <v>153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153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153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153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153</v>
      </c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DB-DOOR-ER</vt:lpstr>
      <vt:lpstr>'DB-DOOR-ER'!A.</vt:lpstr>
      <vt:lpstr>'DB-DOOR-ER'!C.</vt:lpstr>
      <vt:lpstr>'DB-DOOR-ER'!F.</vt:lpstr>
      <vt:lpstr>'DB-DOOR-ER'!GCS</vt:lpstr>
      <vt:lpstr>'DB-DOOR-ER'!GTH</vt:lpstr>
      <vt:lpstr>'DB-DOOR-ER'!H</vt:lpstr>
      <vt:lpstr>'DB-DOOR-ER'!h.1</vt:lpstr>
      <vt:lpstr>'DB-DOOR-ER'!h.10</vt:lpstr>
      <vt:lpstr>'DB-DOOR-ER'!h.2</vt:lpstr>
      <vt:lpstr>'DB-DOOR-ER'!h.3</vt:lpstr>
      <vt:lpstr>'DB-DOOR-ER'!h.4</vt:lpstr>
      <vt:lpstr>'DB-DOOR-ER'!h.5</vt:lpstr>
      <vt:lpstr>'DB-DOOR-ER'!h.6</vt:lpstr>
      <vt:lpstr>'DB-DOOR-ER'!h.7</vt:lpstr>
      <vt:lpstr>'DB-DOOR-ER'!h.8</vt:lpstr>
      <vt:lpstr>'DB-DOOR-ER'!h.9</vt:lpstr>
      <vt:lpstr>'DB-DOOR-ER'!HS</vt:lpstr>
      <vt:lpstr>'DB-DOOR-ER'!HS.1</vt:lpstr>
      <vt:lpstr>'DB-DOOR-ER'!HS.2</vt:lpstr>
      <vt:lpstr>'DB-DOOR-ER'!HS.3</vt:lpstr>
      <vt:lpstr>'DB-DOOR-ER'!HS.4</vt:lpstr>
      <vt:lpstr>'DB-DOOR-ER'!HS.5</vt:lpstr>
      <vt:lpstr>'DB-DOOR-ER'!Print_Area</vt:lpstr>
      <vt:lpstr>'DB-DOOR-ER'!Q</vt:lpstr>
      <vt:lpstr>'DB-DOOR-ER'!R.</vt:lpstr>
      <vt:lpstr>'DB-DOOR-ER'!W</vt:lpstr>
      <vt:lpstr>'DB-DOOR-ER'!w.1</vt:lpstr>
      <vt:lpstr>'DB-DOOR-ER'!w.10</vt:lpstr>
      <vt:lpstr>'DB-DOOR-ER'!w.2</vt:lpstr>
      <vt:lpstr>'DB-DOOR-ER'!w.3</vt:lpstr>
      <vt:lpstr>'DB-DOOR-ER'!w.4</vt:lpstr>
      <vt:lpstr>'DB-DOOR-ER'!w.5</vt:lpstr>
      <vt:lpstr>'DB-DOOR-ER'!w.6</vt:lpstr>
      <vt:lpstr>'DB-DOOR-ER'!w.7</vt:lpstr>
      <vt:lpstr>'DB-DOOR-ER'!w.8</vt:lpstr>
      <vt:lpstr>'DB-DOOR-ER'!w.9</vt:lpstr>
      <vt:lpstr>'DB-DOOR-ER'!WS</vt:lpstr>
      <vt:lpstr>'DB-DOOR-ER'!WS.1</vt:lpstr>
      <vt:lpstr>'DB-DOOR-ER'!WS.2</vt:lpstr>
      <vt:lpstr>'DB-DOOR-ER'!WS.3</vt:lpstr>
      <vt:lpstr>'DB-DOOR-ER'!WS.4</vt:lpstr>
      <vt:lpstr>'DB-DOOR-ER'!WS.5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2024-07-30T08:41:37Z</dcterms:created>
  <dcterms:modified xsi:type="dcterms:W3CDTF">2024-08-22T07:15:31Z</dcterms:modified>
</cp:coreProperties>
</file>