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322307E-6C79-4F72-ADBD-6F1AA2AFA029}" xr6:coauthVersionLast="47" xr6:coauthVersionMax="47" xr10:uidLastSave="{00000000-0000-0000-0000-000000000000}"/>
  <bookViews>
    <workbookView xWindow="-108" yWindow="-108" windowWidth="23256" windowHeight="12456" xr2:uid="{5AF1B1CE-B1FD-413D-91F7-3AB8872B9060}"/>
  </bookViews>
  <sheets>
    <sheet name="FIX_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'FIX_DOOR-ER'!$P$18</definedName>
    <definedName name="BD">"BD"</definedName>
    <definedName name="C." localSheetId="0">'FIX_DOOR-ER'!$P$17</definedName>
    <definedName name="F." localSheetId="0">'FIX_DOOR-ER'!$P$16</definedName>
    <definedName name="GCS" localSheetId="0">'FIX_DOOR-ER'!$O$12</definedName>
    <definedName name="GTH" localSheetId="0">'FIX_DOOR-ER'!$O$11</definedName>
    <definedName name="H" localSheetId="0">'FIX_DOOR-ER'!$E$12</definedName>
    <definedName name="h.1" localSheetId="0">'FIX_DOOR-ER'!$C$14</definedName>
    <definedName name="h.10" localSheetId="0">'FIX_DOOR-ER'!$E$18</definedName>
    <definedName name="h.2" localSheetId="0">'FIX_DOOR-ER'!$C$15</definedName>
    <definedName name="h.3" localSheetId="0">'FIX_DOOR-ER'!$C$16</definedName>
    <definedName name="h.4" localSheetId="0">'FIX_DOOR-ER'!$C$17</definedName>
    <definedName name="h.5" localSheetId="0">'FIX_DOOR-ER'!$C$18</definedName>
    <definedName name="h.6" localSheetId="0">'FIX_DOOR-ER'!$E$14</definedName>
    <definedName name="h.7" localSheetId="0">'FIX_DOOR-ER'!$E$15</definedName>
    <definedName name="h.8" localSheetId="0">'FIX_DOOR-ER'!$E$16</definedName>
    <definedName name="h.9" localSheetId="0">'FIX_DOOR-ER'!$E$17</definedName>
    <definedName name="HS" localSheetId="0">'FIX_DOOR-ER'!$H$12</definedName>
    <definedName name="HS.1" localSheetId="0">'FIX_DOOR-ER'!$L$14</definedName>
    <definedName name="HS.2" localSheetId="0">'FIX_DOOR-ER'!$L$15</definedName>
    <definedName name="HS.3" localSheetId="0">'FIX_DOOR-ER'!$L$16</definedName>
    <definedName name="HS.4" localSheetId="0">'FIX_DOOR-ER'!$L$17</definedName>
    <definedName name="HS.5" localSheetId="0">'FIX_DOOR-ER'!$L$18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'FIX_DOOR-ER'!$1:$61</definedName>
    <definedName name="Q" localSheetId="0">'FIX_DOOR-ER'!$I$11</definedName>
    <definedName name="R." localSheetId="0">'FIX_DOOR-ER'!$C$62</definedName>
    <definedName name="st" hidden="1">[6]Gra_Ord_In_2000!$BA$12:$BA$1655</definedName>
    <definedName name="W" localSheetId="0">'FIX_DOOR-ER'!$E$11</definedName>
    <definedName name="w.1" localSheetId="0">'FIX_DOOR-ER'!$H$14</definedName>
    <definedName name="w.10" localSheetId="0">'FIX_DOOR-ER'!$J$18</definedName>
    <definedName name="w.2" localSheetId="0">'FIX_DOOR-ER'!$H$15</definedName>
    <definedName name="w.3" localSheetId="0">'FIX_DOOR-ER'!$H$16</definedName>
    <definedName name="w.4" localSheetId="0">'FIX_DOOR-ER'!$H$17</definedName>
    <definedName name="w.5" localSheetId="0">'FIX_DOOR-ER'!$H$18</definedName>
    <definedName name="w.6" localSheetId="0">'FIX_DOOR-ER'!$J$14</definedName>
    <definedName name="w.7" localSheetId="0">'FIX_DOOR-ER'!$J$15</definedName>
    <definedName name="w.8" localSheetId="0">'FIX_DOOR-ER'!$J$16</definedName>
    <definedName name="w.9" localSheetId="0">'FIX_DOOR-ER'!$J$17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'FIX_DOOR-ER'!$L$12</definedName>
    <definedName name="WS.1" localSheetId="0">'FIX_DOOR-ER'!$N$14</definedName>
    <definedName name="WS.2" localSheetId="0">'FIX_DOOR-ER'!$N$15</definedName>
    <definedName name="WS.3" localSheetId="0">'FIX_DOOR-ER'!$N$16</definedName>
    <definedName name="WS.4" localSheetId="0">'FIX_DOOR-ER'!$N$17</definedName>
    <definedName name="WS.5" localSheetId="0">'FIX_DOOR-ER'!$N$18</definedName>
    <definedName name="Z_8BD11290_77B3_4D27_9040_BB9D2A7264B2_.wvu.PrintArea" localSheetId="0" hidden="1">'FIX_DOOR-ER'!$1:$61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25" i="1"/>
  <c r="BE34" i="1"/>
  <c r="BE33" i="1"/>
  <c r="BE27" i="1"/>
  <c r="BA27" i="1"/>
  <c r="AN23" i="1"/>
  <c r="AN22" i="1"/>
  <c r="AN27" i="1"/>
  <c r="AN26" i="1"/>
  <c r="AN25" i="1"/>
  <c r="AN24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F36" i="1"/>
  <c r="AE36" i="1"/>
  <c r="Z36" i="1"/>
  <c r="V36" i="1"/>
  <c r="BF35" i="1"/>
  <c r="AF35" i="1"/>
  <c r="AE35" i="1"/>
  <c r="Z35" i="1"/>
  <c r="V35" i="1"/>
  <c r="BF34" i="1"/>
  <c r="AF34" i="1"/>
  <c r="AE34" i="1"/>
  <c r="Z34" i="1"/>
  <c r="V34" i="1"/>
  <c r="BF33" i="1"/>
  <c r="AF33" i="1"/>
  <c r="AE33" i="1"/>
  <c r="Z33" i="1"/>
  <c r="V33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BV29" i="1"/>
  <c r="AV29" i="1"/>
  <c r="AU29" i="1"/>
  <c r="AP29" i="1"/>
  <c r="AL29" i="1"/>
  <c r="AF29" i="1"/>
  <c r="AE29" i="1"/>
  <c r="Z29" i="1"/>
  <c r="V29" i="1"/>
  <c r="BF28" i="1"/>
  <c r="AU28" i="1"/>
  <c r="AP28" i="1"/>
  <c r="AL28" i="1"/>
  <c r="AF28" i="1"/>
  <c r="AE28" i="1"/>
  <c r="Z28" i="1"/>
  <c r="V28" i="1"/>
  <c r="BF27" i="1"/>
  <c r="AU27" i="1"/>
  <c r="AP27" i="1"/>
  <c r="AL27" i="1"/>
  <c r="AE27" i="1"/>
  <c r="Z27" i="1"/>
  <c r="AF27" i="1" s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S15" i="1"/>
  <c r="C15" i="1"/>
  <c r="X26" i="1" s="1"/>
  <c r="AF26" i="1" s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L14" i="1"/>
  <c r="AB14" i="1" s="1"/>
  <c r="CA12" i="1"/>
  <c r="BQ12" i="1"/>
  <c r="BK12" i="1"/>
  <c r="BA12" i="1"/>
  <c r="AU12" i="1"/>
  <c r="AT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K10" i="1"/>
  <c r="BA10" i="1"/>
  <c r="AU10" i="1"/>
  <c r="AK10" i="1"/>
  <c r="BQ10" i="1" s="1"/>
  <c r="AE10" i="1"/>
  <c r="M10" i="1"/>
  <c r="K10" i="1"/>
  <c r="AQ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F2" i="1"/>
  <c r="AV2" i="1" s="1"/>
  <c r="BL2" i="1" s="1"/>
  <c r="CB2" i="1" s="1"/>
  <c r="AV24" i="1" l="1"/>
  <c r="AV23" i="1"/>
  <c r="CA4" i="1"/>
  <c r="AU4" i="1"/>
  <c r="AF48" i="1"/>
  <c r="BG10" i="1"/>
  <c r="BF29" i="1"/>
  <c r="BX14" i="1"/>
  <c r="BZ14" i="1"/>
  <c r="AV22" i="1"/>
  <c r="AA10" i="1"/>
  <c r="BJ12" i="1"/>
  <c r="BJ14" i="1"/>
  <c r="AI15" i="1"/>
  <c r="CB18" i="1"/>
  <c r="BV23" i="1"/>
  <c r="AV25" i="1"/>
  <c r="AV26" i="1"/>
  <c r="AV27" i="1"/>
  <c r="AV28" i="1"/>
  <c r="BH14" i="1"/>
  <c r="BK4" i="1"/>
  <c r="BG9" i="1"/>
  <c r="BW10" i="1"/>
  <c r="AR14" i="1"/>
  <c r="BL18" i="1"/>
  <c r="BV27" i="1"/>
  <c r="BV28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86B70B2-B753-4302-AE85-027ED08BAFB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AE395D4-CCFE-4EAC-9EA5-2312F13C2DF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15CE4C6-1C1A-4562-9C9C-A81A89C1E3D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<sst xmlns="http://schemas.openxmlformats.org/spreadsheetml/2006/main" count="517" uniqueCount="191">
  <si>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</si>
  <si>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</si>
  <si>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</si>
  <si>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</si>
  <si>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</si>
  <si>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</si>
  <si>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</si>
  <si>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</si>
  <si>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</si>
  <si>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</si>
  <si>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</si>
  <si>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</si>
  <si>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</si>
  <si>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</si>
  <si>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</si>
  <si>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DOOR-ER NA</t>
  </si>
  <si>
    <t>Delivery Date</t>
  </si>
  <si>
    <t>Elevation Code</t>
  </si>
  <si>
    <t>53PR/F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</si>
  <si>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</si>
  <si>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</si>
  <si>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</si>
  <si>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W8D-21005</t>
  </si>
  <si>
    <t>Unit Code</t>
  </si>
  <si>
    <r>
      <t xml:space="preserve">H </t>
    </r>
    <r>
      <rPr>
        <sz val="10"/>
        <rFont val="Arial"/>
        <family val="2"/>
      </rPr>
      <t>item</t>
    </r>
  </si>
  <si>
    <t>W8D-20002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</si>
  <si>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</si>
  <si>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</si>
  <si>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</si>
  <si>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</si>
  <si>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</si>
  <si>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</si>
  <si>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</si>
  <si>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</si>
  <si>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</si>
  <si>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</si>
  <si>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</si>
  <si>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</si>
  <si>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</si>
  <si>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</si>
  <si>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</si>
  <si>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</si>
  <si>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</si>
  <si>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</si>
  <si>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</si>
  <si>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</si>
  <si>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</si>
  <si>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</si>
  <si>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</si>
  <si>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</si>
  <si>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</si>
  <si>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</si>
  <si>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</si>
  <si>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</si>
  <si>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</si>
  <si>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</si>
  <si>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</si>
  <si>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</si>
  <si>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</si>
  <si>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</si>
  <si>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</si>
  <si>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</si>
  <si>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</si>
  <si>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</si>
  <si>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</si>
  <si>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</si>
  <si>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</si>
  <si>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</si>
  <si>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</si>
  <si>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</si>
  <si>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</si>
  <si>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</si>
  <si>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</si>
  <si>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</si>
  <si>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</si>
  <si>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</si>
  <si>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</si>
  <si>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</si>
  <si>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</si>
  <si>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</si>
  <si>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</si>
  <si>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</si>
  <si>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</si>
  <si>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</si>
  <si>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</si>
  <si>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</si>
  <si>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</si>
  <si>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</si>
  <si>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</si>
  <si>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MS-4010</t>
  </si>
  <si>
    <t>FOR BACKPLATE</t>
  </si>
  <si>
    <t>9K-20889</t>
  </si>
  <si>
    <t>JAMB(L)</t>
  </si>
  <si>
    <t>9K-87021</t>
  </si>
  <si>
    <t>9K-13470</t>
  </si>
  <si>
    <t>9K-30298</t>
  </si>
  <si>
    <t>FOR CORNER CAP</t>
  </si>
  <si>
    <t>JAMB(R)</t>
  </si>
  <si>
    <t>BOTTOM ATTACHMENT</t>
  </si>
  <si>
    <t>9K-87023</t>
  </si>
  <si>
    <t>EF-4010D7</t>
  </si>
  <si>
    <t>WR-3120</t>
  </si>
  <si>
    <t>GLASS BEAD</t>
  </si>
  <si>
    <t>9K-87119</t>
  </si>
  <si>
    <t>TOP ATTACHMENT</t>
  </si>
  <si>
    <t>9K-87024</t>
  </si>
  <si>
    <t>9K-20879</t>
  </si>
  <si>
    <t>FOR JAMB</t>
  </si>
  <si>
    <t>WF-3120</t>
  </si>
  <si>
    <t>LEFT ATTACHMENT</t>
  </si>
  <si>
    <t>9K-20880</t>
  </si>
  <si>
    <t>RIGHT ATTACHMENT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</si>
  <si>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</si>
  <si>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</si>
  <si>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</si>
  <si>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</si>
  <si>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</si>
  <si>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</si>
  <si>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</si>
  <si>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</si>
  <si>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LOCK RECEIVER</t>
  </si>
  <si>
    <t>9K-11384</t>
  </si>
  <si>
    <t>9K-11386</t>
  </si>
  <si>
    <t>FOR LOCK RECEIVER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</si>
  <si>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</si>
  <si>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</si>
  <si>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</si>
  <si>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</si>
  <si>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</si>
  <si>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</si>
  <si>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</si>
  <si>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</si>
  <si>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</si>
  <si>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</si>
  <si>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</si>
  <si>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</si>
  <si>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</si>
  <si>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</si>
  <si>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</si>
  <si>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</si>
  <si>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</si>
  <si>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</si>
  <si>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</si>
  <si>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</si>
  <si>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</si>
  <si>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</si>
  <si>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</si>
  <si>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</si>
  <si>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</si>
  <si>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</si>
  <si>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</si>
  <si>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</si>
  <si>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</si>
  <si>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</si>
  <si>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</si>
  <si>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</si>
  <si>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</si>
  <si>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</si>
  <si>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</si>
  <si>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</si>
  <si>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</si>
  <si>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</si>
  <si>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</si>
  <si>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</si>
  <si>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</si>
  <si>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</si>
  <si>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</si>
  <si>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</si>
  <si>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</si>
  <si>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</si>
  <si>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</si>
  <si>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</si>
  <si>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</si>
  <si>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</si>
  <si>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</si>
  <si>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</si>
  <si>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</si>
  <si>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</si>
  <si>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</si>
  <si>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</si>
  <si>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</si>
  <si>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</si>
  <si>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</si>
  <si>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</si>
  <si>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</si>
  <si>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</si>
  <si>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</si>
  <si>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</si>
  <si>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9K-40016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</si>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</sst>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4D1DA49A-7385-40D5-B8D9-99B9AC9D64FC}"/>
    <cellStyle name="Normal" xfId="0" builtinId="0"/>
    <cellStyle name="Normal 10" xfId="2" xr:uid="{BDED5BBA-B229-4B21-9276-AFD109D3279C}"/>
    <cellStyle name="Normal 2" xfId="1" xr:uid="{BEE1A415-B0AE-4BB2-9030-6DC23A390C91}"/>
    <cellStyle name="Normal 5" xfId="4" xr:uid="{815DF38B-9CF1-477B-A3C5-B3FCC64B5ABC}"/>
    <cellStyle name="Normal_COBA 2" xfId="5" xr:uid="{3FDFED19-AFA7-44F1-9278-35EAD1128F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9F0AF8A-F19C-4C6E-B34F-CF4EBD473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9A53630-1B84-4859-B20D-80561913B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CC9D391-D76B-46FB-B025-F7865B4A9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24203151-5BBC-4149-B5DE-F2DA3990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E88FBA5-813A-467C-BD10-D7EB0AADE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0BE1F08-AB13-48CB-B95A-064CE5EA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8D56C99-258A-4470-8D84-E00EA21D1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260985</xdr:colOff>
      <xdr:row>37</xdr:row>
      <xdr:rowOff>176893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8546425-331D-49C5-93E8-1510208CA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800225" cy="30267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EA89-37DD-459D-A50E-71C17B3C2FF9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9" sqref="T29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45526.65323009259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45526.65323009259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45526.65323009259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45526.65323009259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45526.65323009259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DOOR-ER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DOOR-ER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DOOR-ER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DOOR-ER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53PR/F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W8D-21005</v>
      </c>
      <c r="AF9" s="61"/>
      <c r="AG9" s="3"/>
      <c r="AH9" s="54" t="s">
        <v>20</v>
      </c>
      <c r="AI9" s="37"/>
      <c r="AJ9" s="38"/>
      <c r="AK9" s="55" t="str">
        <f>IF($E$9&gt;0,$E$9,"")</f>
        <v>53PR/F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W8D-21005</v>
      </c>
      <c r="AV9" s="61"/>
      <c r="AW9" s="3"/>
      <c r="AX9" s="54" t="s">
        <v>20</v>
      </c>
      <c r="AY9" s="37"/>
      <c r="AZ9" s="38"/>
      <c r="BA9" s="55" t="str">
        <f>IF(E9&gt;0,E9,"")</f>
        <v>53PR/F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W8D-21005</v>
      </c>
      <c r="BL9" s="61"/>
      <c r="BM9" s="3"/>
      <c r="BN9" s="54" t="s">
        <v>20</v>
      </c>
      <c r="BO9" s="37"/>
      <c r="BP9" s="38"/>
      <c r="BQ9" s="55" t="str">
        <f>IF(U9&gt;0,U9,"")</f>
        <v>53PR/F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W8D-21005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3000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3000</v>
      </c>
      <c r="AB10" s="339"/>
      <c r="AC10" s="66"/>
      <c r="AD10" s="62"/>
      <c r="AE10" s="60" t="str">
        <f>IF($O$10&gt;0,$O$10,"")</f>
        <v>W8D-20002</v>
      </c>
      <c r="AF10" s="61"/>
      <c r="AG10" s="3"/>
      <c r="AH10" s="54" t="s">
        <v>23</v>
      </c>
      <c r="AI10" s="37"/>
      <c r="AJ10" s="38"/>
      <c r="AK10" s="55" t="str">
        <f>IF($BQ$32="9K-11383","53PR-I/HB","53PR-I/NB")</f>
        <v>53PR-I/NB</v>
      </c>
      <c r="AL10" s="37"/>
      <c r="AM10" s="56"/>
      <c r="AN10" s="63"/>
      <c r="AO10" s="63"/>
      <c r="AP10" s="67" t="s">
        <v>24</v>
      </c>
      <c r="AQ10" s="338">
        <f>$K$10</f>
        <v>3000</v>
      </c>
      <c r="AR10" s="339"/>
      <c r="AS10" s="66"/>
      <c r="AT10" s="62"/>
      <c r="AU10" s="60" t="str">
        <f>IF($O$10&gt;0,$O$10,"")</f>
        <v>W8D-20002</v>
      </c>
      <c r="AV10" s="61"/>
      <c r="AW10" s="3"/>
      <c r="AX10" s="54" t="s">
        <v>23</v>
      </c>
      <c r="AY10" s="37"/>
      <c r="AZ10" s="38"/>
      <c r="BA10" s="55" t="str">
        <f>IF($U$10&gt;0,$U$10,"")</f>
        <v>53PR/F</v>
      </c>
      <c r="BB10" s="37"/>
      <c r="BC10" s="56"/>
      <c r="BD10" s="63"/>
      <c r="BE10" s="63"/>
      <c r="BF10" s="67" t="s">
        <v>24</v>
      </c>
      <c r="BG10" s="338">
        <f>$K$10</f>
        <v>3000</v>
      </c>
      <c r="BH10" s="339"/>
      <c r="BI10" s="66"/>
      <c r="BJ10" s="62"/>
      <c r="BK10" s="60" t="str">
        <f>IF($O$10&gt;0,$O$10,"")</f>
        <v>W8D-20002</v>
      </c>
      <c r="BL10" s="61"/>
      <c r="BM10" s="3"/>
      <c r="BN10" s="54" t="s">
        <v>23</v>
      </c>
      <c r="BO10" s="37"/>
      <c r="BP10" s="38"/>
      <c r="BQ10" s="55" t="str">
        <f>IF($AK$10&gt;0,$AK$10,"")</f>
        <v>53PR-I/NB</v>
      </c>
      <c r="BR10" s="37"/>
      <c r="BS10" s="56"/>
      <c r="BT10" s="63"/>
      <c r="BU10" s="63"/>
      <c r="BV10" s="67" t="s">
        <v>24</v>
      </c>
      <c r="BW10" s="338">
        <f>$K$10</f>
        <v>3000</v>
      </c>
      <c r="BX10" s="339"/>
      <c r="BY10" s="66"/>
      <c r="BZ10" s="62"/>
      <c r="CA10" s="60" t="str">
        <f>IF($O$10&gt;0,$O$10,"")</f>
        <v>W8D-20002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98</v>
      </c>
      <c r="AI22" s="200"/>
      <c r="AJ22" s="204" t="s">
        <v>83</v>
      </c>
      <c r="AK22" s="168" t="s">
        <v>99</v>
      </c>
      <c r="AL22" s="169" t="str">
        <f t="shared" ref="AL22:AL47" si="3">IF(AK22&gt;"","-","")</f>
        <v>-</v>
      </c>
      <c r="AM22" s="202">
        <v>1</v>
      </c>
      <c r="AN22" s="208">
        <f>WS.1-12</f>
        <v>918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0.187</v>
      </c>
      <c r="AV22" s="179">
        <f t="shared" ref="AV22:AV47" si="6">IF(AK22&gt;"",(AU22*AN22*AP22)/1000,"")</f>
        <v>0.17166599999999999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177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183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104</v>
      </c>
      <c r="AI23" s="200"/>
      <c r="AJ23" s="204" t="s">
        <v>83</v>
      </c>
      <c r="AK23" s="168" t="s">
        <v>105</v>
      </c>
      <c r="AL23" s="169" t="str">
        <f t="shared" si="3"/>
        <v>-</v>
      </c>
      <c r="AM23" s="202">
        <v>1</v>
      </c>
      <c r="AN23" s="171">
        <f>WS.1-8</f>
        <v>922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0.19177599999999997</v>
      </c>
      <c r="AW23" s="4"/>
      <c r="AX23" s="199" t="s">
        <v>120</v>
      </c>
      <c r="AY23" s="200"/>
      <c r="AZ23" s="201"/>
      <c r="BA23" s="168" t="s">
        <v>119</v>
      </c>
      <c r="BB23" s="169"/>
      <c r="BC23" s="181"/>
      <c r="BD23" s="182" t="s">
        <v>177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184</v>
      </c>
      <c r="BO23" s="200"/>
      <c r="BP23" s="201"/>
      <c r="BQ23" s="168" t="s">
        <v>91</v>
      </c>
      <c r="BR23" s="169"/>
      <c r="BS23" s="181"/>
      <c r="BT23" s="182" t="s">
        <v>179</v>
      </c>
      <c r="BU23" s="172">
        <f>(WS.1-12)/1000</f>
        <v>0.91800000000000004</v>
      </c>
      <c r="BV23" s="173">
        <f t="shared" si="8"/>
        <v>0.91800000000000004</v>
      </c>
      <c r="BW23" s="184" t="s">
        <v>113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109</v>
      </c>
      <c r="AI24" s="200"/>
      <c r="AJ24" s="204" t="s">
        <v>83</v>
      </c>
      <c r="AK24" s="168" t="s">
        <v>105</v>
      </c>
      <c r="AL24" s="169" t="str">
        <f t="shared" si="3"/>
        <v>-</v>
      </c>
      <c r="AM24" s="202">
        <v>4</v>
      </c>
      <c r="AN24" s="171">
        <f>HS.1-12</f>
        <v>2753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0.57262400000000002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177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185</v>
      </c>
      <c r="BO24" s="200"/>
      <c r="BP24" s="201"/>
      <c r="BQ24" s="168" t="s">
        <v>95</v>
      </c>
      <c r="BR24" s="169"/>
      <c r="BS24" s="181"/>
      <c r="BT24" s="182" t="s">
        <v>178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97</v>
      </c>
      <c r="S25" s="200"/>
      <c r="T25" s="201"/>
      <c r="U25" s="168" t="s">
        <v>93</v>
      </c>
      <c r="V25" s="169" t="str">
        <f t="shared" si="0"/>
        <v>-</v>
      </c>
      <c r="W25" s="202">
        <v>7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 t="str">
        <f>CONCATENATE("a= ",C.)</f>
        <v xml:space="preserve">a= </v>
      </c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111</v>
      </c>
      <c r="AI25" s="200"/>
      <c r="AJ25" s="204" t="s">
        <v>83</v>
      </c>
      <c r="AK25" s="168" t="s">
        <v>105</v>
      </c>
      <c r="AL25" s="169" t="str">
        <f t="shared" si="3"/>
        <v>-</v>
      </c>
      <c r="AM25" s="202">
        <v>6</v>
      </c>
      <c r="AN25" s="171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170</v>
      </c>
      <c r="AY25" s="200"/>
      <c r="AZ25" s="201"/>
      <c r="BA25" s="168" t="s">
        <v>126</v>
      </c>
      <c r="BB25" s="169"/>
      <c r="BC25" s="181"/>
      <c r="BD25" s="182" t="s">
        <v>178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107</v>
      </c>
      <c r="BI25" s="186"/>
      <c r="BJ25" s="187"/>
      <c r="BK25" s="188"/>
      <c r="BL25" s="189" t="s">
        <v>118</v>
      </c>
      <c r="BM25" s="4"/>
      <c r="BN25" s="199" t="s">
        <v>171</v>
      </c>
      <c r="BO25" s="200"/>
      <c r="BP25" s="201"/>
      <c r="BQ25" s="168" t="s">
        <v>101</v>
      </c>
      <c r="BR25" s="169"/>
      <c r="BS25" s="181"/>
      <c r="BT25" s="182" t="s">
        <v>178</v>
      </c>
      <c r="BU25" s="172">
        <v>4</v>
      </c>
      <c r="BV25" s="173">
        <f t="shared" si="8"/>
        <v>4</v>
      </c>
      <c r="BW25" s="184"/>
      <c r="BX25" s="185" t="s">
        <v>96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102</v>
      </c>
      <c r="S26" s="200"/>
      <c r="T26" s="201"/>
      <c r="U26" s="168" t="s">
        <v>103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82</v>
      </c>
      <c r="AI26" s="200"/>
      <c r="AJ26" s="204" t="s">
        <v>83</v>
      </c>
      <c r="AK26" s="168" t="s">
        <v>84</v>
      </c>
      <c r="AL26" s="169" t="str">
        <f t="shared" si="3"/>
        <v>-</v>
      </c>
      <c r="AM26" s="202">
        <v>0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7.5999999999999998E-2</v>
      </c>
      <c r="AV26" s="179">
        <f t="shared" si="6"/>
        <v>0.209228</v>
      </c>
      <c r="AW26" s="4"/>
      <c r="AX26" s="199" t="s">
        <v>171</v>
      </c>
      <c r="AY26" s="200"/>
      <c r="AZ26" s="201"/>
      <c r="BA26" s="168" t="s">
        <v>124</v>
      </c>
      <c r="BB26" s="169"/>
      <c r="BC26" s="181"/>
      <c r="BD26" s="182" t="s">
        <v>177</v>
      </c>
      <c r="BE26" s="172">
        <v>8</v>
      </c>
      <c r="BF26" s="173">
        <f t="shared" si="7"/>
        <v>8</v>
      </c>
      <c r="BG26" s="184"/>
      <c r="BH26" s="185" t="s">
        <v>125</v>
      </c>
      <c r="BI26" s="186"/>
      <c r="BJ26" s="187"/>
      <c r="BK26" s="188"/>
      <c r="BL26" s="189" t="s">
        <v>118</v>
      </c>
      <c r="BM26" s="4"/>
      <c r="BN26" s="199" t="s">
        <v>171</v>
      </c>
      <c r="BO26" s="200"/>
      <c r="BP26" s="201"/>
      <c r="BQ26" s="168" t="s">
        <v>108</v>
      </c>
      <c r="BR26" s="169"/>
      <c r="BS26" s="181"/>
      <c r="BT26" s="182" t="s">
        <v>178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102</v>
      </c>
      <c r="S27" s="200"/>
      <c r="T27" s="201"/>
      <c r="U27" s="168" t="s">
        <v>103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 t="s">
        <v>82</v>
      </c>
      <c r="AI27" s="200"/>
      <c r="AJ27" s="204" t="s">
        <v>83</v>
      </c>
      <c r="AK27" s="168" t="s">
        <v>84</v>
      </c>
      <c r="AL27" s="169" t="str">
        <f t="shared" si="3"/>
        <v>-</v>
      </c>
      <c r="AM27" s="202">
        <v>0</v>
      </c>
      <c r="AN27" s="208">
        <f>WS.1-225</f>
        <v>705</v>
      </c>
      <c r="AO27" s="172">
        <v>2</v>
      </c>
      <c r="AP27" s="173">
        <f t="shared" si="4"/>
        <v>2</v>
      </c>
      <c r="AQ27" s="210"/>
      <c r="AR27" s="175"/>
      <c r="AS27" s="176"/>
      <c r="AT27" s="212"/>
      <c r="AU27" s="178">
        <f t="shared" si="5"/>
        <v>7.5999999999999998E-2</v>
      </c>
      <c r="AV27" s="179">
        <f t="shared" si="6"/>
        <v>0.10715999999999999</v>
      </c>
      <c r="AW27" s="4"/>
      <c r="AX27" s="199" t="s">
        <v>172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179</v>
      </c>
      <c r="BE27" s="172">
        <f>((W*2)+((h.2*2))-108)/1000</f>
        <v>2.2519999999999998</v>
      </c>
      <c r="BF27" s="173">
        <f t="shared" si="7"/>
        <v>2.2519999999999998</v>
      </c>
      <c r="BG27" s="213" t="s">
        <v>113</v>
      </c>
      <c r="BH27" s="185" t="s">
        <v>180</v>
      </c>
      <c r="BI27" s="186"/>
      <c r="BJ27" s="187"/>
      <c r="BK27" s="188"/>
      <c r="BL27" s="189" t="s">
        <v>118</v>
      </c>
      <c r="BM27" s="4"/>
      <c r="BN27" s="199" t="s">
        <v>186</v>
      </c>
      <c r="BO27" s="200"/>
      <c r="BP27" s="201"/>
      <c r="BQ27" s="168" t="s">
        <v>121</v>
      </c>
      <c r="BR27" s="169"/>
      <c r="BS27" s="181"/>
      <c r="BT27" s="182" t="s">
        <v>178</v>
      </c>
      <c r="BU27" s="172">
        <v>1</v>
      </c>
      <c r="BV27" s="173">
        <f t="shared" si="8"/>
        <v>1</v>
      </c>
      <c r="BW27" s="213"/>
      <c r="BX27" s="185"/>
      <c r="BY27" s="186"/>
      <c r="BZ27" s="187"/>
      <c r="CA27" s="188"/>
      <c r="CB27" s="189" t="s">
        <v>118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82</v>
      </c>
      <c r="AI28" s="215"/>
      <c r="AJ28" s="217" t="s">
        <v>83</v>
      </c>
      <c r="AK28" s="168" t="s">
        <v>84</v>
      </c>
      <c r="AL28" s="169" t="str">
        <f t="shared" si="3"/>
        <v>-</v>
      </c>
      <c r="AM28" s="202">
        <v>0</v>
      </c>
      <c r="AN28" s="208">
        <v>201</v>
      </c>
      <c r="AO28" s="172">
        <v>2</v>
      </c>
      <c r="AP28" s="173">
        <f t="shared" si="4"/>
        <v>2</v>
      </c>
      <c r="AQ28" s="210"/>
      <c r="AR28" s="175"/>
      <c r="AS28" s="176"/>
      <c r="AT28" s="212"/>
      <c r="AU28" s="178">
        <f t="shared" si="5"/>
        <v>7.5999999999999998E-2</v>
      </c>
      <c r="AV28" s="179">
        <f t="shared" si="6"/>
        <v>3.0551999999999999E-2</v>
      </c>
      <c r="AW28" s="4"/>
      <c r="AX28" s="199" t="s">
        <v>171</v>
      </c>
      <c r="AY28" s="200"/>
      <c r="AZ28" s="201"/>
      <c r="BA28" s="168" t="s">
        <v>89</v>
      </c>
      <c r="BB28" s="169"/>
      <c r="BC28" s="181"/>
      <c r="BD28" s="182" t="s">
        <v>177</v>
      </c>
      <c r="BE28" s="172">
        <v>8</v>
      </c>
      <c r="BF28" s="173">
        <f t="shared" si="7"/>
        <v>8</v>
      </c>
      <c r="BG28" s="184"/>
      <c r="BH28" s="185" t="s">
        <v>90</v>
      </c>
      <c r="BI28" s="186"/>
      <c r="BJ28" s="187"/>
      <c r="BK28" s="188"/>
      <c r="BL28" s="189"/>
      <c r="BM28" s="4"/>
      <c r="BN28" s="199" t="s">
        <v>187</v>
      </c>
      <c r="BO28" s="200"/>
      <c r="BP28" s="201"/>
      <c r="BQ28" s="168" t="s">
        <v>115</v>
      </c>
      <c r="BR28" s="169"/>
      <c r="BS28" s="181"/>
      <c r="BT28" s="182" t="s">
        <v>177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173</v>
      </c>
      <c r="AY29" s="200"/>
      <c r="AZ29" s="201"/>
      <c r="BA29" s="168" t="s">
        <v>94</v>
      </c>
      <c r="BB29" s="169"/>
      <c r="BC29" s="181"/>
      <c r="BD29" s="182" t="s">
        <v>177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171</v>
      </c>
      <c r="BO29" s="200"/>
      <c r="BP29" s="201"/>
      <c r="BQ29" s="168" t="s">
        <v>117</v>
      </c>
      <c r="BR29" s="169"/>
      <c r="BS29" s="181"/>
      <c r="BT29" s="182" t="s">
        <v>177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171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171</v>
      </c>
      <c r="AY30" s="200"/>
      <c r="AZ30" s="201"/>
      <c r="BA30" s="168" t="s">
        <v>100</v>
      </c>
      <c r="BB30" s="169"/>
      <c r="BC30" s="181"/>
      <c r="BD30" s="182" t="s">
        <v>177</v>
      </c>
      <c r="BE30" s="172">
        <v>18</v>
      </c>
      <c r="BF30" s="173">
        <f t="shared" si="7"/>
        <v>18</v>
      </c>
      <c r="BG30" s="184"/>
      <c r="BH30" s="185" t="s">
        <v>181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83"/>
      <c r="AP31" s="173"/>
      <c r="AQ31" s="203"/>
      <c r="AR31" s="175"/>
      <c r="AS31" s="176"/>
      <c r="AT31" s="177"/>
      <c r="AU31" s="178"/>
      <c r="AV31" s="179"/>
      <c r="AW31" s="4"/>
      <c r="AX31" s="199" t="s">
        <v>174</v>
      </c>
      <c r="AY31" s="200"/>
      <c r="AZ31" s="201"/>
      <c r="BA31" s="168" t="s">
        <v>106</v>
      </c>
      <c r="BB31" s="169"/>
      <c r="BC31" s="181"/>
      <c r="BD31" s="182" t="s">
        <v>179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208"/>
      <c r="AO32" s="172"/>
      <c r="AP32" s="173"/>
      <c r="AQ32" s="203"/>
      <c r="AR32" s="175"/>
      <c r="AS32" s="176"/>
      <c r="AT32" s="177"/>
      <c r="AU32" s="178"/>
      <c r="AV32" s="179"/>
      <c r="AW32" s="4"/>
      <c r="AX32" s="199" t="s">
        <v>174</v>
      </c>
      <c r="AY32" s="200"/>
      <c r="AZ32" s="201"/>
      <c r="BA32" s="168" t="s">
        <v>110</v>
      </c>
      <c r="BB32" s="169"/>
      <c r="BC32" s="181"/>
      <c r="BD32" s="182" t="s">
        <v>179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199"/>
      <c r="AI33" s="200"/>
      <c r="AJ33" s="204"/>
      <c r="AK33" s="168"/>
      <c r="AL33" s="169"/>
      <c r="AM33" s="202"/>
      <c r="AN33" s="208"/>
      <c r="AO33" s="172"/>
      <c r="AP33" s="173"/>
      <c r="AQ33" s="210"/>
      <c r="AR33" s="175"/>
      <c r="AS33" s="176"/>
      <c r="AT33" s="177"/>
      <c r="AU33" s="178"/>
      <c r="AV33" s="179"/>
      <c r="AW33" s="4"/>
      <c r="AX33" s="199" t="s">
        <v>175</v>
      </c>
      <c r="AY33" s="200"/>
      <c r="AZ33" s="201"/>
      <c r="BA33" s="168" t="s">
        <v>112</v>
      </c>
      <c r="BB33" s="169"/>
      <c r="BC33" s="181"/>
      <c r="BD33" s="182" t="s">
        <v>179</v>
      </c>
      <c r="BE33" s="172">
        <f>((W-61)+((H-38)*2))/1000</f>
        <v>6.8630000000000004</v>
      </c>
      <c r="BF33" s="173">
        <f t="shared" si="7"/>
        <v>6.8630000000000004</v>
      </c>
      <c r="BG33" s="213" t="s">
        <v>113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199"/>
      <c r="AI34" s="200"/>
      <c r="AJ34" s="204"/>
      <c r="AK34" s="168"/>
      <c r="AL34" s="169"/>
      <c r="AM34" s="202"/>
      <c r="AN34" s="171"/>
      <c r="AO34" s="172"/>
      <c r="AP34" s="173"/>
      <c r="AQ34" s="210"/>
      <c r="AR34" s="175"/>
      <c r="AS34" s="176"/>
      <c r="AT34" s="212"/>
      <c r="AU34" s="178"/>
      <c r="AV34" s="179"/>
      <c r="AW34" s="4"/>
      <c r="AX34" s="199" t="s">
        <v>172</v>
      </c>
      <c r="AY34" s="200"/>
      <c r="AZ34" s="201"/>
      <c r="BA34" s="168" t="s">
        <v>114</v>
      </c>
      <c r="BB34" s="169"/>
      <c r="BC34" s="181"/>
      <c r="BD34" s="182" t="s">
        <v>179</v>
      </c>
      <c r="BE34" s="172">
        <f>((W-61)+((h.2-36)*2))/1000</f>
        <v>1.2270000000000001</v>
      </c>
      <c r="BF34" s="173">
        <f t="shared" si="7"/>
        <v>1.2270000000000001</v>
      </c>
      <c r="BG34" s="213" t="s">
        <v>113</v>
      </c>
      <c r="BH34" s="185" t="s">
        <v>182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10"/>
      <c r="AR35" s="175"/>
      <c r="AS35" s="176"/>
      <c r="AT35" s="212"/>
      <c r="AU35" s="178"/>
      <c r="AV35" s="179"/>
      <c r="AW35" s="4"/>
      <c r="AX35" s="199" t="s">
        <v>176</v>
      </c>
      <c r="AY35" s="200"/>
      <c r="AZ35" s="201"/>
      <c r="BA35" s="168" t="s">
        <v>116</v>
      </c>
      <c r="BB35" s="169"/>
      <c r="BC35" s="181"/>
      <c r="BD35" s="182" t="s">
        <v>179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/>
      <c r="AM36" s="202"/>
      <c r="AN36" s="171"/>
      <c r="AO36" s="172"/>
      <c r="AP36" s="173"/>
      <c r="AQ36" s="21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127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128</v>
      </c>
      <c r="C43" s="241"/>
      <c r="D43" s="241"/>
      <c r="E43" s="241"/>
      <c r="F43" s="242"/>
      <c r="G43" s="243"/>
      <c r="H43" s="244"/>
      <c r="I43" s="234"/>
      <c r="J43" s="245" t="s">
        <v>129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3:BT58" si="14">IF(BQ43&gt;"",VLOOKUP(BQ43&amp;$M$10,PART_MASTER,3,FALSE),"")</f>
        <v/>
      </c>
      <c r="BU43" s="183"/>
      <c r="BV43" s="173" t="str">
        <f t="shared" si="8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130</v>
      </c>
      <c r="C44" s="329" t="s">
        <v>131</v>
      </c>
      <c r="D44" s="330"/>
      <c r="E44" s="331"/>
      <c r="F44" s="329" t="s">
        <v>132</v>
      </c>
      <c r="G44" s="330"/>
      <c r="H44" s="331"/>
      <c r="I44" s="253"/>
      <c r="J44" s="254" t="s">
        <v>130</v>
      </c>
      <c r="K44" s="329" t="s">
        <v>131</v>
      </c>
      <c r="L44" s="330"/>
      <c r="M44" s="330"/>
      <c r="N44" s="331"/>
      <c r="O44" s="254" t="s">
        <v>133</v>
      </c>
      <c r="P44" s="255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134</v>
      </c>
      <c r="D45" s="258"/>
      <c r="E45" s="258"/>
      <c r="F45" s="259"/>
      <c r="G45" s="260"/>
      <c r="H45" s="261"/>
      <c r="I45" s="262"/>
      <c r="J45" s="263">
        <v>1</v>
      </c>
      <c r="K45" s="264" t="s">
        <v>135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136</v>
      </c>
      <c r="D46" s="260"/>
      <c r="E46" s="260"/>
      <c r="F46" s="264"/>
      <c r="G46" s="260"/>
      <c r="H46" s="261"/>
      <c r="I46" s="262"/>
      <c r="J46" s="263">
        <v>2</v>
      </c>
      <c r="K46" s="264" t="s">
        <v>137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138</v>
      </c>
      <c r="D47" s="260"/>
      <c r="E47" s="260"/>
      <c r="F47" s="264"/>
      <c r="G47" s="260"/>
      <c r="H47" s="261"/>
      <c r="I47" s="269"/>
      <c r="J47" s="263">
        <v>3</v>
      </c>
      <c r="K47" s="264" t="s">
        <v>139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8" t="str">
        <f t="shared" si="14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140</v>
      </c>
      <c r="D48" s="260"/>
      <c r="E48" s="260"/>
      <c r="F48" s="264"/>
      <c r="G48" s="260"/>
      <c r="H48" s="261"/>
      <c r="I48" s="269"/>
      <c r="J48" s="263">
        <v>4</v>
      </c>
      <c r="K48" s="264" t="s">
        <v>141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142</v>
      </c>
      <c r="AD48" s="274"/>
      <c r="AE48" s="275" t="s">
        <v>143</v>
      </c>
      <c r="AF48" s="276">
        <f>SUM(AF22:AF47)</f>
        <v>5.11951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142</v>
      </c>
      <c r="AT48" s="274"/>
      <c r="AU48" s="275" t="s">
        <v>143</v>
      </c>
      <c r="AV48" s="276">
        <f>SUM(AV22:AV47)</f>
        <v>1.8556299999999999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8" t="str">
        <f t="shared" si="14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144</v>
      </c>
      <c r="D49" s="260"/>
      <c r="E49" s="260"/>
      <c r="F49" s="264"/>
      <c r="G49" s="260"/>
      <c r="H49" s="261"/>
      <c r="I49" s="269"/>
      <c r="J49" s="263">
        <v>5</v>
      </c>
      <c r="K49" s="264" t="s">
        <v>145</v>
      </c>
      <c r="L49" s="260"/>
      <c r="M49" s="260"/>
      <c r="N49" s="265"/>
      <c r="O49" s="266"/>
      <c r="P49" s="267"/>
      <c r="Q49" s="4"/>
      <c r="R49" s="277" t="s">
        <v>146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147</v>
      </c>
      <c r="AE49" s="281" t="s">
        <v>148</v>
      </c>
      <c r="AF49" s="282">
        <f>AF48*0.986</f>
        <v>5.0478368600000003</v>
      </c>
      <c r="AG49" s="4"/>
      <c r="AH49" s="277" t="s">
        <v>146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147</v>
      </c>
      <c r="AU49" s="281" t="s">
        <v>148</v>
      </c>
      <c r="AV49" s="282">
        <f>AV48*0.986</f>
        <v>1.8296511799999999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149</v>
      </c>
      <c r="D50" s="260"/>
      <c r="E50" s="260"/>
      <c r="F50" s="264"/>
      <c r="G50" s="260"/>
      <c r="H50" s="261"/>
      <c r="I50" s="269"/>
      <c r="J50" s="263">
        <v>6</v>
      </c>
      <c r="K50" s="264" t="s">
        <v>150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151</v>
      </c>
      <c r="AF50" s="282">
        <f>AF48*0.974*0.986</f>
        <v>4.9165931016400002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151</v>
      </c>
      <c r="AV50" s="282">
        <f>AV48*0.974*0.986</f>
        <v>1.7820802493199996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152</v>
      </c>
      <c r="D51" s="260"/>
      <c r="E51" s="260"/>
      <c r="F51" s="264"/>
      <c r="G51" s="260"/>
      <c r="H51" s="261"/>
      <c r="I51" s="269"/>
      <c r="J51" s="263">
        <v>7</v>
      </c>
      <c r="K51" s="264" t="s">
        <v>153</v>
      </c>
      <c r="L51" s="260"/>
      <c r="M51" s="260"/>
      <c r="N51" s="265"/>
      <c r="O51" s="266"/>
      <c r="P51" s="267"/>
      <c r="Q51" s="4"/>
      <c r="R51" s="285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155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156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157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158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159</v>
      </c>
      <c r="C55" s="269"/>
      <c r="D55" s="269"/>
      <c r="E55" s="269"/>
      <c r="F55" s="269"/>
      <c r="G55" s="269"/>
      <c r="H55" s="269"/>
      <c r="I55" s="269"/>
      <c r="J55" s="303" t="s">
        <v>160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161</v>
      </c>
      <c r="K56" s="308"/>
      <c r="L56" s="308"/>
      <c r="M56" s="308"/>
      <c r="N56" s="309"/>
      <c r="O56" s="310" t="s">
        <v>162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163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164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164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164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164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164</v>
      </c>
    </row>
    <row r="62" spans="2:120" x14ac:dyDescent="0.25">
      <c r="BT62" s="278" t="s">
        <v>165</v>
      </c>
    </row>
    <row r="63" spans="2:120" x14ac:dyDescent="0.25">
      <c r="BT63" s="325"/>
    </row>
    <row r="64" spans="2:120" x14ac:dyDescent="0.25">
      <c r="BT64" s="325" t="s">
        <v>166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FIX_DOOR-ER</vt:lpstr>
      <vt:lpstr>'FIX_DOOR-ER'!A.</vt:lpstr>
      <vt:lpstr>'FIX_DOOR-ER'!C.</vt:lpstr>
      <vt:lpstr>'FIX_DOOR-ER'!F.</vt:lpstr>
      <vt:lpstr>'FIX_DOOR-ER'!GCS</vt:lpstr>
      <vt:lpstr>'FIX_DOOR-ER'!GTH</vt:lpstr>
      <vt:lpstr>'FIX_DOOR-ER'!H</vt:lpstr>
      <vt:lpstr>'FIX_DOOR-ER'!h.1</vt:lpstr>
      <vt:lpstr>'FIX_DOOR-ER'!h.10</vt:lpstr>
      <vt:lpstr>'FIX_DOOR-ER'!h.2</vt:lpstr>
      <vt:lpstr>'FIX_DOOR-ER'!h.3</vt:lpstr>
      <vt:lpstr>'FIX_DOOR-ER'!h.4</vt:lpstr>
      <vt:lpstr>'FIX_DOOR-ER'!h.5</vt:lpstr>
      <vt:lpstr>'FIX_DOOR-ER'!h.6</vt:lpstr>
      <vt:lpstr>'FIX_DOOR-ER'!h.7</vt:lpstr>
      <vt:lpstr>'FIX_DOOR-ER'!h.8</vt:lpstr>
      <vt:lpstr>'FIX_DOOR-ER'!h.9</vt:lpstr>
      <vt:lpstr>'FIX_DOOR-ER'!HS</vt:lpstr>
      <vt:lpstr>'FIX_DOOR-ER'!HS.1</vt:lpstr>
      <vt:lpstr>'FIX_DOOR-ER'!HS.2</vt:lpstr>
      <vt:lpstr>'FIX_DOOR-ER'!HS.3</vt:lpstr>
      <vt:lpstr>'FIX_DOOR-ER'!HS.4</vt:lpstr>
      <vt:lpstr>'FIX_DOOR-ER'!HS.5</vt:lpstr>
      <vt:lpstr>'FIX_DOOR-ER'!Print_Area</vt:lpstr>
      <vt:lpstr>'FIX_DOOR-ER'!Q</vt:lpstr>
      <vt:lpstr>'FIX_DOOR-ER'!R.</vt:lpstr>
      <vt:lpstr>'FIX_DOOR-ER'!W</vt:lpstr>
      <vt:lpstr>'FIX_DOOR-ER'!w.1</vt:lpstr>
      <vt:lpstr>'FIX_DOOR-ER'!w.10</vt:lpstr>
      <vt:lpstr>'FIX_DOOR-ER'!w.2</vt:lpstr>
      <vt:lpstr>'FIX_DOOR-ER'!w.3</vt:lpstr>
      <vt:lpstr>'FIX_DOOR-ER'!w.4</vt:lpstr>
      <vt:lpstr>'FIX_DOOR-ER'!w.5</vt:lpstr>
      <vt:lpstr>'FIX_DOOR-ER'!w.6</vt:lpstr>
      <vt:lpstr>'FIX_DOOR-ER'!w.7</vt:lpstr>
      <vt:lpstr>'FIX_DOOR-ER'!w.8</vt:lpstr>
      <vt:lpstr>'FIX_DOOR-ER'!w.9</vt:lpstr>
      <vt:lpstr>'FIX_DOOR-ER'!WS</vt:lpstr>
      <vt:lpstr>'FIX_DOOR-ER'!WS.1</vt:lpstr>
      <vt:lpstr>'FIX_DOOR-ER'!WS.2</vt:lpstr>
      <vt:lpstr>'FIX_DOOR-ER'!WS.3</vt:lpstr>
      <vt:lpstr>'FIX_DOOR-ER'!WS.4</vt:lpstr>
      <vt:lpstr>'FIX_DOOR-ER'!WS.5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2024-07-30T08:53:55Z</dcterms:created>
  <dcterms:modified xsi:type="dcterms:W3CDTF">2024-08-22T08:40:42Z</dcterms:modified>
</cp:coreProperties>
</file>