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0026A58A-DF6B-4A69-BF2C-72FA81A40DAA}" xr6:coauthVersionLast="47" xr6:coauthVersionMax="47" xr10:uidLastSave="{00000000-0000-0000-0000-000000000000}"/>
  <bookViews>
    <workbookView xWindow="-108" yWindow="-108" windowWidth="23256" windowHeight="12456" xr2:uid="{DEB54B5E-0D7D-4667-A039-BBAB105C37DD}"/>
  </bookViews>
  <sheets>
    <sheet name="FIX_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'FIX_DB-DOOR-EL'!$P$18</definedName>
    <definedName name="BD">"BD"</definedName>
    <definedName name="C." localSheetId="0">'FIX_DB-DOOR-EL'!$P$17</definedName>
    <definedName name="F." localSheetId="0">'FIX_DB-DOOR-EL'!$P$16</definedName>
    <definedName name="GCS" localSheetId="0">'FIX_DB-DOOR-EL'!$O$12</definedName>
    <definedName name="GTH" localSheetId="0">'FIX_DB-DOOR-EL'!$O$11</definedName>
    <definedName name="H" localSheetId="0">'FIX_DB-DOOR-EL'!$E$12</definedName>
    <definedName name="h.1" localSheetId="0">'FIX_DB-DOOR-EL'!$C$14</definedName>
    <definedName name="h.10" localSheetId="0">'FIX_DB-DOOR-EL'!$E$18</definedName>
    <definedName name="h.2" localSheetId="0">'FIX_DB-DOOR-EL'!$C$15</definedName>
    <definedName name="h.3" localSheetId="0">'FIX_DB-DOOR-EL'!$C$16</definedName>
    <definedName name="h.4" localSheetId="0">'FIX_DB-DOOR-EL'!$C$17</definedName>
    <definedName name="h.5" localSheetId="0">'FIX_DB-DOOR-EL'!$C$18</definedName>
    <definedName name="h.6" localSheetId="0">'FIX_DB-DOOR-EL'!$E$14</definedName>
    <definedName name="h.7" localSheetId="0">'FIX_DB-DOOR-EL'!$E$15</definedName>
    <definedName name="h.8" localSheetId="0">'FIX_DB-DOOR-EL'!$E$16</definedName>
    <definedName name="h.9" localSheetId="0">'FIX_DB-DOOR-EL'!$E$17</definedName>
    <definedName name="HS" localSheetId="0">'FIX_DB-DOOR-EL'!$H$12</definedName>
    <definedName name="HS.1" localSheetId="0">'FIX_DB-DOOR-EL'!$L$14</definedName>
    <definedName name="HS.2" localSheetId="0">'FIX_DB-DOOR-EL'!$L$15</definedName>
    <definedName name="HS.3" localSheetId="0">'FIX_DB-DOOR-EL'!$L$16</definedName>
    <definedName name="HS.4" localSheetId="0">'FIX_DB-DOOR-EL'!$L$17</definedName>
    <definedName name="HS.5" localSheetId="0">'FIX_DB-DOOR-EL'!$L$18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'FIX_DB-DOOR-EL'!$1:$61</definedName>
    <definedName name="Q" localSheetId="0">'FIX_DB-DOOR-EL'!$I$11</definedName>
    <definedName name="R." localSheetId="0">'FIX_DB-DOOR-EL'!$C$62</definedName>
    <definedName name="st" hidden="1">[6]Gra_Ord_In_2000!$BA$12:$BA$1655</definedName>
    <definedName name="W" localSheetId="0">'FIX_DB-DOOR-EL'!$E$11</definedName>
    <definedName name="w.1" localSheetId="0">'FIX_DB-DOOR-EL'!$H$14</definedName>
    <definedName name="w.10" localSheetId="0">'FIX_DB-DOOR-EL'!$J$18</definedName>
    <definedName name="w.2" localSheetId="0">'FIX_DB-DOOR-EL'!$H$15</definedName>
    <definedName name="w.3" localSheetId="0">'FIX_DB-DOOR-EL'!$H$16</definedName>
    <definedName name="w.4" localSheetId="0">'FIX_DB-DOOR-EL'!$H$17</definedName>
    <definedName name="w.5" localSheetId="0">'FIX_DB-DOOR-EL'!$H$18</definedName>
    <definedName name="w.6" localSheetId="0">'FIX_DB-DOOR-EL'!$J$14</definedName>
    <definedName name="w.7" localSheetId="0">'FIX_DB-DOOR-EL'!$J$15</definedName>
    <definedName name="w.8" localSheetId="0">'FIX_DB-DOOR-EL'!$J$16</definedName>
    <definedName name="w.9" localSheetId="0">'FIX_DB-DOOR-EL'!$J$17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'FIX_DB-DOOR-EL'!$L$12</definedName>
    <definedName name="WS.1" localSheetId="0">'FIX_DB-DOOR-EL'!$N$14</definedName>
    <definedName name="WS.2" localSheetId="0">'FIX_DB-DOOR-EL'!$N$15</definedName>
    <definedName name="WS.3" localSheetId="0">'FIX_DB-DOOR-EL'!$N$16</definedName>
    <definedName name="WS.4" localSheetId="0">'FIX_DB-DOOR-EL'!$N$17</definedName>
    <definedName name="WS.5" localSheetId="0">'FIX_DB-DOOR-EL'!$N$18</definedName>
    <definedName name="Z_8BD11290_77B3_4D27_9040_BB9D2A7264B2_.wvu.PrintArea" localSheetId="0" hidden="1">'FIX_DB-DOOR-EL'!$1:$61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60" i="1" l="1"/>
  <c r="BT60" i="1"/>
  <c r="BN60" i="1"/>
  <c r="BU27" i="1"/>
  <c r="BU24" i="1"/>
  <c r="BU34" i="1"/>
  <c r="BQ33" i="1"/>
  <c r="BE24" i="1"/>
  <c r="BE33" i="1"/>
  <c r="BE32" i="1"/>
  <c r="BE26" i="1"/>
  <c r="BA26" i="1"/>
  <c r="AU35" i="1"/>
  <c r="AV35" i="1" s="1"/>
  <c r="AP35" i="1"/>
  <c r="AL35" i="1"/>
  <c r="AU34" i="1"/>
  <c r="AV34" i="1" s="1"/>
  <c r="AP34" i="1"/>
  <c r="AN34" i="1"/>
  <c r="AL34" i="1"/>
  <c r="AV33" i="1"/>
  <c r="AU33" i="1"/>
  <c r="AP33" i="1"/>
  <c r="AN33" i="1"/>
  <c r="AL33" i="1"/>
  <c r="AU32" i="1"/>
  <c r="AV32" i="1" s="1"/>
  <c r="AP32" i="1"/>
  <c r="AN32" i="1"/>
  <c r="AL32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P28" i="1"/>
  <c r="AV28" i="1" s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V22" i="1"/>
  <c r="AU22" i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V34" i="1"/>
  <c r="BF34" i="1"/>
  <c r="AF34" i="1"/>
  <c r="AE34" i="1"/>
  <c r="Z34" i="1"/>
  <c r="V34" i="1"/>
  <c r="BV33" i="1"/>
  <c r="BF33" i="1"/>
  <c r="AF33" i="1"/>
  <c r="AE33" i="1"/>
  <c r="Z33" i="1"/>
  <c r="V33" i="1"/>
  <c r="BV32" i="1"/>
  <c r="BF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E27" i="1"/>
  <c r="AF27" i="1" s="1"/>
  <c r="Z27" i="1"/>
  <c r="X27" i="1"/>
  <c r="V27" i="1"/>
  <c r="BV26" i="1"/>
  <c r="BF26" i="1"/>
  <c r="AE26" i="1"/>
  <c r="Z26" i="1"/>
  <c r="V26" i="1"/>
  <c r="BV25" i="1"/>
  <c r="BF25" i="1"/>
  <c r="AE25" i="1"/>
  <c r="AF25" i="1" s="1"/>
  <c r="Z25" i="1"/>
  <c r="X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BF29" i="1" s="1"/>
  <c r="CB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L14" i="1"/>
  <c r="AB14" i="1" s="1"/>
  <c r="CA12" i="1"/>
  <c r="BQ12" i="1"/>
  <c r="BK12" i="1"/>
  <c r="BA12" i="1"/>
  <c r="AU12" i="1"/>
  <c r="AT12" i="1"/>
  <c r="AK12" i="1"/>
  <c r="AE12" i="1"/>
  <c r="U12" i="1"/>
  <c r="N12" i="1"/>
  <c r="BZ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W9" i="1"/>
  <c r="BQ9" i="1"/>
  <c r="BK9" i="1"/>
  <c r="BA9" i="1"/>
  <c r="AU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E4" i="1" s="1"/>
  <c r="AK3" i="1"/>
  <c r="U3" i="1"/>
  <c r="E3" i="1"/>
  <c r="BQ3" i="1" s="1"/>
  <c r="AV2" i="1"/>
  <c r="BL2" i="1" s="1"/>
  <c r="CB2" i="1" s="1"/>
  <c r="AF2" i="1"/>
  <c r="CA4" i="1" l="1"/>
  <c r="BA3" i="1"/>
  <c r="AU4" i="1"/>
  <c r="AQ9" i="1"/>
  <c r="BZ11" i="1"/>
  <c r="BX14" i="1"/>
  <c r="AY15" i="1"/>
  <c r="BH14" i="1"/>
  <c r="BZ14" i="1"/>
  <c r="BV24" i="1"/>
  <c r="BV29" i="1"/>
  <c r="BV30" i="1"/>
  <c r="BV31" i="1"/>
  <c r="BV37" i="1"/>
  <c r="BJ12" i="1"/>
  <c r="CB18" i="1"/>
  <c r="BK4" i="1"/>
  <c r="BG9" i="1"/>
  <c r="AR14" i="1"/>
  <c r="BL18" i="1"/>
  <c r="AD12" i="1"/>
  <c r="AT14" i="1"/>
  <c r="S15" i="1"/>
  <c r="AV18" i="1"/>
  <c r="X26" i="1"/>
  <c r="AF26" i="1" s="1"/>
  <c r="AF48" i="1" s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45F16308-C9CA-41E4-95AB-8E721A2B412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4479309-9254-40A7-A370-270EFC85386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7C1153F6-D296-4F3C-9BE2-594E9C3DEFC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<sst xmlns="http://schemas.openxmlformats.org/spreadsheetml/2006/main" count="558" uniqueCount="207">
  <si>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</si>
  <si>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</si>
  <si>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</si>
  <si>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</si>
  <si>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</si>
  <si>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</si>
  <si>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</si>
  <si>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</si>
  <si>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</si>
  <si>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</si>
  <si>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</si>
  <si>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</si>
  <si>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</si>
  <si>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</si>
  <si>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</si>
  <si>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DB-DOOR-EL NA</t>
  </si>
  <si>
    <t>Delivery Date</t>
  </si>
  <si>
    <t>Elevation Code</t>
  </si>
  <si>
    <t>53DPL/F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</si>
  <si>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</si>
  <si>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</si>
  <si>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</si>
  <si>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W8D-21008</t>
  </si>
  <si>
    <t>Unit Code</t>
  </si>
  <si>
    <r>
      <t xml:space="preserve">H </t>
    </r>
    <r>
      <rPr>
        <sz val="10"/>
        <rFont val="Arial"/>
        <family val="2"/>
      </rPr>
      <t>item</t>
    </r>
  </si>
  <si>
    <t>W8D-20014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</si>
  <si>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</si>
  <si>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</si>
  <si>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</si>
  <si>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</si>
  <si>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</si>
  <si>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</si>
  <si>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</si>
  <si>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</si>
  <si>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</si>
  <si>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</si>
  <si>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</si>
  <si>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</si>
  <si>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</si>
  <si>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</si>
  <si>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</si>
  <si>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</si>
  <si>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</si>
  <si>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</si>
  <si>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</si>
  <si>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</si>
  <si>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</si>
  <si>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</si>
  <si>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</si>
  <si>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</si>
  <si>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</si>
  <si>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</si>
  <si>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</si>
  <si>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</si>
  <si>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</si>
  <si>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</si>
  <si>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</si>
  <si>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</si>
  <si>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</si>
  <si>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</si>
  <si>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</si>
  <si>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</si>
  <si>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</si>
  <si>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</si>
  <si>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</si>
  <si>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</si>
  <si>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</si>
  <si>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</si>
  <si>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</si>
  <si>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</si>
  <si>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</si>
  <si>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</si>
  <si>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</si>
  <si>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</si>
  <si>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</si>
  <si>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</si>
  <si>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</si>
  <si>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</si>
  <si>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</si>
  <si>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</si>
  <si>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</si>
  <si>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</si>
  <si>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</si>
  <si>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</si>
  <si>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</si>
  <si>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</si>
  <si>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</si>
  <si>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</si>
  <si>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MS-4010</t>
  </si>
  <si>
    <t>JAMB(L)</t>
  </si>
  <si>
    <t>9K-87021</t>
  </si>
  <si>
    <t>9K-13470</t>
  </si>
  <si>
    <t>9K-20889</t>
  </si>
  <si>
    <t>JAMB(R)</t>
  </si>
  <si>
    <t>9K-87023</t>
  </si>
  <si>
    <t>EF-4010D7</t>
  </si>
  <si>
    <t>9K-30298</t>
  </si>
  <si>
    <t>GLASS BEAD</t>
  </si>
  <si>
    <t>9K-87119</t>
  </si>
  <si>
    <t>9K-87024</t>
  </si>
  <si>
    <t>9K-20879</t>
  </si>
  <si>
    <t>WR-3120</t>
  </si>
  <si>
    <t>9K-20880</t>
  </si>
  <si>
    <t>9K-87025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</si>
  <si>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</si>
  <si>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</si>
  <si>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</si>
  <si>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</si>
  <si>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</si>
  <si>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</si>
  <si>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</si>
  <si>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</si>
  <si>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</si>
  <si>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</si>
  <si>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</si>
  <si>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</si>
  <si>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</si>
  <si>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</si>
  <si>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</si>
  <si>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</si>
  <si>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</si>
  <si>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</si>
  <si>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</si>
  <si>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</si>
  <si>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</si>
  <si>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</si>
  <si>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</si>
  <si>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</si>
  <si>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</si>
  <si>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</si>
  <si>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</si>
  <si>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</si>
  <si>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</si>
  <si>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</si>
  <si>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</si>
  <si>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</si>
  <si>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</si>
  <si>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</si>
  <si>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</si>
  <si>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</si>
  <si>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</si>
  <si>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</si>
  <si>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</si>
  <si>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</si>
  <si>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</si>
  <si>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</si>
  <si>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</si>
  <si>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</si>
  <si>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</si>
  <si>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</si>
  <si>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</si>
  <si>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</si>
  <si>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</si>
  <si>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</si>
  <si>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</si>
  <si>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</si>
  <si>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</si>
  <si>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</si>
  <si>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</si>
  <si>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</si>
  <si>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</si>
  <si>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BOTTOM ATTACHMENT (R)</t>
  </si>
  <si>
    <t>TOP ATTACHMENT (R)</t>
  </si>
  <si>
    <t>RIGHT ATTACHMENT (R)</t>
  </si>
  <si>
    <t>MEETING ATTACHMENT (R)</t>
  </si>
  <si>
    <t>STRIPS (L)</t>
  </si>
  <si>
    <t>STRIP (L)</t>
  </si>
  <si>
    <t>BOTTOM ATTACHMENT (L)</t>
  </si>
  <si>
    <t>TOP ATTACHMENT (L)</t>
  </si>
  <si>
    <t>MEETING ATTACHMENT (L)</t>
  </si>
  <si>
    <t>LEFT ATTACHMENT (L)</t>
  </si>
  <si>
    <t>STRIP (R)</t>
  </si>
  <si>
    <t>BACKPLATE</t>
  </si>
  <si>
    <t>LOCK RECEIVING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</si>
  <si>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</si>
  <si>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</si>
  <si>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</si>
  <si>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</si>
  <si>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</si>
  <si>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</si>
  <si>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</si>
  <si>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</si>
  <si>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</si>
  <si>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</si>
  <si>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</si>
  <si>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</si>
  <si>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</si>
  <si>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</si>
  <si>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</si>
  <si>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</si>
  <si>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</si>
  <si>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</si>
  <si>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</si>
  <si>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</si>
  <si>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</si>
  <si>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</si>
  <si>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</si>
  <si>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9K-40024</t>
  </si>
  <si>
    <t>9K-40028</t>
  </si>
  <si>
    <t>4K-14311 L=249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</si>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</sst>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6">
    <cellStyle name="Currency_FORM New Break Down 2" xfId="3" xr:uid="{C1B43712-85E7-4160-AD0F-14818393111B}"/>
    <cellStyle name="Normal" xfId="0" builtinId="0"/>
    <cellStyle name="Normal 10" xfId="2" xr:uid="{C3A08853-E666-4392-BE87-1040B9C978B6}"/>
    <cellStyle name="Normal 2" xfId="1" xr:uid="{613B79D0-066F-4B43-BD9F-BA2C22B18E0F}"/>
    <cellStyle name="Normal 5" xfId="4" xr:uid="{F632C09D-08F2-445F-8C9E-004ED1E7EF73}"/>
    <cellStyle name="Normal_COBA 2" xfId="5" xr:uid="{022520CB-2486-4DB8-B438-4E5EFF4A1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C08A458-C872-4B20-B73C-0F2EAF0A6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C9DF583-6064-4EC9-B634-7B83C2DD9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17079C9F-DD4E-435B-AC4F-F83427877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72330A0F-CBE3-4CF2-A298-3149681CB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9EE2C2F-EACE-411A-99A8-A2751792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893B02B-6CCB-441D-93D2-6C8558BB4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53C7E9F3-5D2C-4213-9D8C-92E00CCE0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234315</xdr:colOff>
      <xdr:row>37</xdr:row>
      <xdr:rowOff>120967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39A49D6E-BFB4-4D75-ADF1-B8FE996E5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773555" cy="29708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0A1-3BEC-4E7B-BDAD-4987438A367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9" sqref="S29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45526.683886805557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45526.683886805557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45526.683886805557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45526.683886805557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45526.683886805557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DB-DOOR-EL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DB-DOOR-EL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DB-DOOR-EL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DB-DOOR-EL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35">
        <f>W</f>
        <v>1934</v>
      </c>
      <c r="L9" s="33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53DPL/F</v>
      </c>
      <c r="V9" s="37"/>
      <c r="W9" s="56"/>
      <c r="X9" s="63"/>
      <c r="Y9" s="63"/>
      <c r="Z9" s="64" t="s">
        <v>21</v>
      </c>
      <c r="AA9" s="335">
        <f>$K$9</f>
        <v>1934</v>
      </c>
      <c r="AB9" s="336"/>
      <c r="AC9" s="66"/>
      <c r="AD9" s="62"/>
      <c r="AE9" s="60" t="str">
        <f>IF($O$9&gt;0,$O$9,"")</f>
        <v>W8D-21008</v>
      </c>
      <c r="AF9" s="61"/>
      <c r="AG9" s="3"/>
      <c r="AH9" s="54" t="s">
        <v>20</v>
      </c>
      <c r="AI9" s="37"/>
      <c r="AJ9" s="38"/>
      <c r="AK9" s="55" t="str">
        <f>IF($E$9&gt;0,$E$9,"")</f>
        <v>53DPL/F</v>
      </c>
      <c r="AL9" s="37"/>
      <c r="AM9" s="56"/>
      <c r="AN9" s="63"/>
      <c r="AO9" s="63"/>
      <c r="AP9" s="64" t="s">
        <v>21</v>
      </c>
      <c r="AQ9" s="335">
        <f>$K$9</f>
        <v>1934</v>
      </c>
      <c r="AR9" s="336"/>
      <c r="AS9" s="66"/>
      <c r="AT9" s="62"/>
      <c r="AU9" s="60" t="str">
        <f>IF($O$9&gt;0,$O$9,"")</f>
        <v>W8D-21008</v>
      </c>
      <c r="AV9" s="61"/>
      <c r="AW9" s="3"/>
      <c r="AX9" s="54" t="s">
        <v>20</v>
      </c>
      <c r="AY9" s="37"/>
      <c r="AZ9" s="38"/>
      <c r="BA9" s="55" t="str">
        <f>IF(E9&gt;0,E9,"")</f>
        <v>53DPL/F</v>
      </c>
      <c r="BB9" s="37"/>
      <c r="BC9" s="56"/>
      <c r="BD9" s="63"/>
      <c r="BE9" s="63"/>
      <c r="BF9" s="64" t="s">
        <v>21</v>
      </c>
      <c r="BG9" s="335">
        <f>$K$9</f>
        <v>1934</v>
      </c>
      <c r="BH9" s="336"/>
      <c r="BI9" s="66"/>
      <c r="BJ9" s="62"/>
      <c r="BK9" s="60" t="str">
        <f>IF($O$9&gt;0,$O$9,"")</f>
        <v>W8D-21008</v>
      </c>
      <c r="BL9" s="61"/>
      <c r="BM9" s="3"/>
      <c r="BN9" s="54" t="s">
        <v>20</v>
      </c>
      <c r="BO9" s="37"/>
      <c r="BP9" s="38"/>
      <c r="BQ9" s="55" t="str">
        <f>IF(U9&gt;0,U9,"")</f>
        <v>53DPL/F</v>
      </c>
      <c r="BR9" s="37"/>
      <c r="BS9" s="56"/>
      <c r="BT9" s="63"/>
      <c r="BU9" s="63"/>
      <c r="BV9" s="64" t="s">
        <v>21</v>
      </c>
      <c r="BW9" s="335">
        <f>$K$9</f>
        <v>1934</v>
      </c>
      <c r="BX9" s="336"/>
      <c r="BY9" s="66"/>
      <c r="BZ9" s="62"/>
      <c r="CA9" s="60" t="str">
        <f>IF($O$9&gt;0,$O$9,"")</f>
        <v>W8D-21008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35">
        <f>H</f>
        <v>3000</v>
      </c>
      <c r="L10" s="337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35">
        <f>$K$10</f>
        <v>3000</v>
      </c>
      <c r="AB10" s="336"/>
      <c r="AC10" s="66"/>
      <c r="AD10" s="62"/>
      <c r="AE10" s="60" t="str">
        <f>IF($O$10&gt;0,$O$10,"")</f>
        <v>W8D-20014</v>
      </c>
      <c r="AF10" s="61"/>
      <c r="AG10" s="3"/>
      <c r="AH10" s="54" t="s">
        <v>23</v>
      </c>
      <c r="AI10" s="37"/>
      <c r="AJ10" s="38"/>
      <c r="AK10" s="55" t="str">
        <f>IF($BQ$43="9K-11383","53DPL-I/HB","53DPL-I/NB")</f>
        <v>53DPL-I/NB</v>
      </c>
      <c r="AL10" s="37"/>
      <c r="AM10" s="56"/>
      <c r="AN10" s="63"/>
      <c r="AO10" s="63"/>
      <c r="AP10" s="67" t="s">
        <v>24</v>
      </c>
      <c r="AQ10" s="335">
        <f>$K$10</f>
        <v>3000</v>
      </c>
      <c r="AR10" s="336"/>
      <c r="AS10" s="66"/>
      <c r="AT10" s="62"/>
      <c r="AU10" s="60" t="str">
        <f>IF($O$10&gt;0,$O$10,"")</f>
        <v>W8D-20014</v>
      </c>
      <c r="AV10" s="61"/>
      <c r="AW10" s="3"/>
      <c r="AX10" s="54" t="s">
        <v>23</v>
      </c>
      <c r="AY10" s="37"/>
      <c r="AZ10" s="38"/>
      <c r="BA10" s="55" t="str">
        <f>IF($U$10&gt;0,$U$10,"")</f>
        <v>53DPL/F</v>
      </c>
      <c r="BB10" s="37"/>
      <c r="BC10" s="56"/>
      <c r="BD10" s="63"/>
      <c r="BE10" s="63"/>
      <c r="BF10" s="67" t="s">
        <v>24</v>
      </c>
      <c r="BG10" s="335">
        <f>$K$10</f>
        <v>3000</v>
      </c>
      <c r="BH10" s="336"/>
      <c r="BI10" s="66"/>
      <c r="BJ10" s="62"/>
      <c r="BK10" s="60" t="str">
        <f>IF($O$10&gt;0,$O$10,"")</f>
        <v>W8D-20014</v>
      </c>
      <c r="BL10" s="61"/>
      <c r="BM10" s="3"/>
      <c r="BN10" s="54" t="s">
        <v>23</v>
      </c>
      <c r="BO10" s="37"/>
      <c r="BP10" s="38"/>
      <c r="BQ10" s="55" t="str">
        <f>IF($AK$10&gt;0,$AK$10,"")</f>
        <v>53DPL-I/NB</v>
      </c>
      <c r="BR10" s="37"/>
      <c r="BS10" s="56"/>
      <c r="BT10" s="63"/>
      <c r="BU10" s="63"/>
      <c r="BV10" s="67" t="s">
        <v>24</v>
      </c>
      <c r="BW10" s="335">
        <f>$K$10</f>
        <v>3000</v>
      </c>
      <c r="BX10" s="336"/>
      <c r="BY10" s="66"/>
      <c r="BZ10" s="62"/>
      <c r="CA10" s="60" t="str">
        <f>IF($O$10&gt;0,$O$10,"")</f>
        <v>W8D-20014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33" t="s">
        <v>27</v>
      </c>
      <c r="I11" s="333">
        <v>1</v>
      </c>
      <c r="J11" s="333" t="s">
        <v>28</v>
      </c>
      <c r="K11" s="329" t="s">
        <v>29</v>
      </c>
      <c r="L11" s="330"/>
      <c r="M11" s="324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33" t="s">
        <v>27</v>
      </c>
      <c r="Y11" s="333">
        <f>IF($I$11&gt;0,$I$11,"")</f>
        <v>1</v>
      </c>
      <c r="Z11" s="333" t="s">
        <v>28</v>
      </c>
      <c r="AA11" s="329" t="str">
        <f>IF($K$11&gt;0,$K$11,"")</f>
        <v>TT01</v>
      </c>
      <c r="AB11" s="330"/>
      <c r="AC11" s="324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33" t="s">
        <v>27</v>
      </c>
      <c r="AO11" s="333">
        <f>IF($I$11&gt;0,$I$11,"")</f>
        <v>1</v>
      </c>
      <c r="AP11" s="333" t="s">
        <v>28</v>
      </c>
      <c r="AQ11" s="329" t="str">
        <f>IF($K$11&gt;0,$K$11,"")</f>
        <v>TT01</v>
      </c>
      <c r="AR11" s="330"/>
      <c r="AS11" s="324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33" t="s">
        <v>27</v>
      </c>
      <c r="BE11" s="333">
        <f>IF($I$11&gt;0,$I$11,"")</f>
        <v>1</v>
      </c>
      <c r="BF11" s="333" t="s">
        <v>28</v>
      </c>
      <c r="BG11" s="329" t="str">
        <f>IF($K$11&gt;0,$K$11,"")</f>
        <v>TT01</v>
      </c>
      <c r="BH11" s="330"/>
      <c r="BI11" s="324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33" t="s">
        <v>27</v>
      </c>
      <c r="BU11" s="333">
        <f>IF($I$11&gt;0,$I$11,"")</f>
        <v>1</v>
      </c>
      <c r="BV11" s="333" t="s">
        <v>28</v>
      </c>
      <c r="BW11" s="329" t="str">
        <f>IF($K$11&gt;0,$K$11,"")</f>
        <v>TT01</v>
      </c>
      <c r="BX11" s="330"/>
      <c r="BY11" s="324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34"/>
      <c r="I12" s="334"/>
      <c r="J12" s="334"/>
      <c r="K12" s="331"/>
      <c r="L12" s="332"/>
      <c r="M12" s="325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34"/>
      <c r="Y12" s="334"/>
      <c r="Z12" s="334"/>
      <c r="AA12" s="331"/>
      <c r="AB12" s="332"/>
      <c r="AC12" s="325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34"/>
      <c r="AO12" s="334"/>
      <c r="AP12" s="334"/>
      <c r="AQ12" s="331"/>
      <c r="AR12" s="332"/>
      <c r="AS12" s="325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34"/>
      <c r="BE12" s="334"/>
      <c r="BF12" s="334"/>
      <c r="BG12" s="331"/>
      <c r="BH12" s="332"/>
      <c r="BI12" s="325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34"/>
      <c r="BU12" s="334"/>
      <c r="BV12" s="334"/>
      <c r="BW12" s="331"/>
      <c r="BX12" s="332"/>
      <c r="BY12" s="325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161</v>
      </c>
      <c r="AI22" s="200"/>
      <c r="AJ22" s="216" t="s">
        <v>82</v>
      </c>
      <c r="AK22" s="168" t="s">
        <v>94</v>
      </c>
      <c r="AL22" s="169" t="str">
        <f t="shared" ref="AL22:AL35" si="3">IF(AK22&gt;"","-","")</f>
        <v>-</v>
      </c>
      <c r="AM22" s="170">
        <v>1</v>
      </c>
      <c r="AN22" s="207">
        <f>WS.1-9</f>
        <v>918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0.187</v>
      </c>
      <c r="AV22" s="179">
        <f t="shared" ref="AV22:AV35" si="6">IF(AK22&gt;"",(AU22*AN22*AP22)/1000,"")</f>
        <v>0.17166599999999999</v>
      </c>
      <c r="AW22" s="4"/>
      <c r="AX22" s="199" t="s">
        <v>172</v>
      </c>
      <c r="AY22" s="200"/>
      <c r="AZ22" s="201"/>
      <c r="BA22" s="204" t="s">
        <v>84</v>
      </c>
      <c r="BB22" s="169"/>
      <c r="BC22" s="181"/>
      <c r="BD22" s="182" t="s">
        <v>181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5"/>
      <c r="BL22" s="189"/>
      <c r="BM22" s="4"/>
      <c r="BN22" s="199" t="s">
        <v>188</v>
      </c>
      <c r="BO22" s="200"/>
      <c r="BP22" s="201"/>
      <c r="BQ22" s="204" t="s">
        <v>197</v>
      </c>
      <c r="BR22" s="169"/>
      <c r="BS22" s="181"/>
      <c r="BT22" s="182"/>
      <c r="BU22" s="172">
        <v>1</v>
      </c>
      <c r="BV22" s="173">
        <f t="shared" ref="BV22:BV59" si="8">IF(BU22="","",Q*BU22)</f>
        <v>1</v>
      </c>
      <c r="BW22" s="184"/>
      <c r="BX22" s="185" t="s">
        <v>201</v>
      </c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3</v>
      </c>
      <c r="X23" s="207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199" t="s">
        <v>162</v>
      </c>
      <c r="AI23" s="200"/>
      <c r="AJ23" s="216" t="s">
        <v>82</v>
      </c>
      <c r="AK23" s="168" t="s">
        <v>99</v>
      </c>
      <c r="AL23" s="169" t="str">
        <f t="shared" si="3"/>
        <v>-</v>
      </c>
      <c r="AM23" s="221">
        <v>1</v>
      </c>
      <c r="AN23" s="171">
        <f>WS.1-5.5</f>
        <v>921.5</v>
      </c>
      <c r="AO23" s="172">
        <v>1</v>
      </c>
      <c r="AP23" s="173">
        <f t="shared" si="4"/>
        <v>1</v>
      </c>
      <c r="AQ23" s="220"/>
      <c r="AR23" s="175"/>
      <c r="AS23" s="176"/>
      <c r="AT23" s="211"/>
      <c r="AU23" s="178">
        <f t="shared" si="5"/>
        <v>0.20799999999999999</v>
      </c>
      <c r="AV23" s="179">
        <f t="shared" si="6"/>
        <v>0.19167200000000001</v>
      </c>
      <c r="AW23" s="4"/>
      <c r="AX23" s="199" t="s">
        <v>173</v>
      </c>
      <c r="AY23" s="200"/>
      <c r="AZ23" s="201"/>
      <c r="BA23" s="168" t="s">
        <v>109</v>
      </c>
      <c r="BB23" s="169"/>
      <c r="BC23" s="181"/>
      <c r="BD23" s="182" t="s">
        <v>181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5"/>
      <c r="BL23" s="189"/>
      <c r="BM23" s="4"/>
      <c r="BN23" s="199" t="s">
        <v>188</v>
      </c>
      <c r="BO23" s="200"/>
      <c r="BP23" s="201"/>
      <c r="BQ23" s="168" t="s">
        <v>198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202</v>
      </c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89</v>
      </c>
      <c r="S24" s="200"/>
      <c r="T24" s="201"/>
      <c r="U24" s="168" t="s">
        <v>90</v>
      </c>
      <c r="V24" s="169" t="str">
        <f t="shared" si="0"/>
        <v>-</v>
      </c>
      <c r="W24" s="202">
        <v>5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16" t="s">
        <v>82</v>
      </c>
      <c r="AK24" s="168" t="s">
        <v>99</v>
      </c>
      <c r="AL24" s="169" t="str">
        <f t="shared" si="3"/>
        <v>-</v>
      </c>
      <c r="AM24" s="170">
        <v>5</v>
      </c>
      <c r="AN24" s="171">
        <f>HS.1-12</f>
        <v>2753</v>
      </c>
      <c r="AO24" s="172">
        <v>1</v>
      </c>
      <c r="AP24" s="173">
        <f t="shared" si="4"/>
        <v>1</v>
      </c>
      <c r="AQ24" s="220"/>
      <c r="AR24" s="175"/>
      <c r="AS24" s="176"/>
      <c r="AT24" s="211"/>
      <c r="AU24" s="178">
        <f t="shared" si="5"/>
        <v>0.20799999999999999</v>
      </c>
      <c r="AV24" s="179">
        <f t="shared" si="6"/>
        <v>0.57262400000000002</v>
      </c>
      <c r="AW24" s="4"/>
      <c r="AX24" s="199" t="s">
        <v>174</v>
      </c>
      <c r="AY24" s="200"/>
      <c r="AZ24" s="201"/>
      <c r="BA24" s="168" t="s">
        <v>115</v>
      </c>
      <c r="BB24" s="169"/>
      <c r="BC24" s="181"/>
      <c r="BD24" s="182" t="s">
        <v>182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184</v>
      </c>
      <c r="BI24" s="186"/>
      <c r="BJ24" s="187"/>
      <c r="BK24" s="188"/>
      <c r="BL24" s="189" t="s">
        <v>113</v>
      </c>
      <c r="BM24" s="4"/>
      <c r="BN24" s="199" t="s">
        <v>189</v>
      </c>
      <c r="BO24" s="200"/>
      <c r="BP24" s="201"/>
      <c r="BQ24" s="168" t="s">
        <v>92</v>
      </c>
      <c r="BR24" s="169"/>
      <c r="BS24" s="181"/>
      <c r="BT24" s="182" t="s">
        <v>183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93</v>
      </c>
      <c r="S25" s="200"/>
      <c r="T25" s="201"/>
      <c r="U25" s="168" t="s">
        <v>90</v>
      </c>
      <c r="V25" s="169" t="str">
        <f t="shared" si="0"/>
        <v>-</v>
      </c>
      <c r="W25" s="202">
        <v>6</v>
      </c>
      <c r="X25" s="207">
        <f>H</f>
        <v>3000</v>
      </c>
      <c r="Y25" s="172">
        <v>1</v>
      </c>
      <c r="Z25" s="173">
        <f t="shared" si="1"/>
        <v>1</v>
      </c>
      <c r="AA25" s="209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213" t="s">
        <v>164</v>
      </c>
      <c r="AI25" s="214"/>
      <c r="AJ25" s="216" t="s">
        <v>82</v>
      </c>
      <c r="AK25" s="168" t="s">
        <v>103</v>
      </c>
      <c r="AL25" s="169" t="str">
        <f t="shared" si="3"/>
        <v>-</v>
      </c>
      <c r="AM25" s="170">
        <v>4</v>
      </c>
      <c r="AN25" s="171">
        <f>HS.1</f>
        <v>2765</v>
      </c>
      <c r="AO25" s="172">
        <v>1</v>
      </c>
      <c r="AP25" s="173">
        <f t="shared" si="4"/>
        <v>1</v>
      </c>
      <c r="AQ25" s="220"/>
      <c r="AR25" s="175"/>
      <c r="AS25" s="176"/>
      <c r="AT25" s="211"/>
      <c r="AU25" s="178">
        <f t="shared" si="5"/>
        <v>0.34899999999999998</v>
      </c>
      <c r="AV25" s="179">
        <f t="shared" si="6"/>
        <v>0.96498499999999987</v>
      </c>
      <c r="AW25" s="4"/>
      <c r="AX25" s="199" t="s">
        <v>175</v>
      </c>
      <c r="AY25" s="200"/>
      <c r="AZ25" s="201"/>
      <c r="BA25" s="168" t="s">
        <v>111</v>
      </c>
      <c r="BB25" s="169"/>
      <c r="BC25" s="181"/>
      <c r="BD25" s="182" t="s">
        <v>181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190</v>
      </c>
      <c r="BO25" s="200"/>
      <c r="BP25" s="201"/>
      <c r="BQ25" s="168" t="s">
        <v>96</v>
      </c>
      <c r="BR25" s="169"/>
      <c r="BS25" s="181"/>
      <c r="BT25" s="182" t="s">
        <v>182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97</v>
      </c>
      <c r="S26" s="200"/>
      <c r="T26" s="201"/>
      <c r="U26" s="168" t="s">
        <v>98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09"/>
      <c r="AB26" s="175"/>
      <c r="AC26" s="176"/>
      <c r="AD26" s="211"/>
      <c r="AE26" s="178">
        <f t="shared" si="2"/>
        <v>0.13900000000000001</v>
      </c>
      <c r="AF26" s="179">
        <f t="shared" si="9"/>
        <v>4.0032000000000005E-2</v>
      </c>
      <c r="AG26" s="4"/>
      <c r="AH26" s="213" t="s">
        <v>165</v>
      </c>
      <c r="AI26" s="214"/>
      <c r="AJ26" s="216" t="s">
        <v>82</v>
      </c>
      <c r="AK26" s="168" t="s">
        <v>83</v>
      </c>
      <c r="AL26" s="169" t="str">
        <f t="shared" si="3"/>
        <v>-</v>
      </c>
      <c r="AM26" s="170">
        <v>0</v>
      </c>
      <c r="AN26" s="171">
        <f>HS.1-12</f>
        <v>2753</v>
      </c>
      <c r="AO26" s="172">
        <v>1</v>
      </c>
      <c r="AP26" s="173">
        <f t="shared" si="4"/>
        <v>1</v>
      </c>
      <c r="AQ26" s="220"/>
      <c r="AR26" s="175"/>
      <c r="AS26" s="176"/>
      <c r="AT26" s="211"/>
      <c r="AU26" s="178">
        <f t="shared" si="5"/>
        <v>7.5999999999999998E-2</v>
      </c>
      <c r="AV26" s="179">
        <f t="shared" si="6"/>
        <v>0.209228</v>
      </c>
      <c r="AW26" s="4"/>
      <c r="AX26" s="199" t="s">
        <v>176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183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185</v>
      </c>
      <c r="BI26" s="186"/>
      <c r="BJ26" s="187"/>
      <c r="BK26" s="188"/>
      <c r="BL26" s="189" t="s">
        <v>113</v>
      </c>
      <c r="BM26" s="4"/>
      <c r="BN26" s="199" t="s">
        <v>175</v>
      </c>
      <c r="BO26" s="200"/>
      <c r="BP26" s="201"/>
      <c r="BQ26" s="168" t="s">
        <v>101</v>
      </c>
      <c r="BR26" s="169"/>
      <c r="BS26" s="181"/>
      <c r="BT26" s="182" t="s">
        <v>182</v>
      </c>
      <c r="BU26" s="172">
        <v>10</v>
      </c>
      <c r="BV26" s="173">
        <f t="shared" si="8"/>
        <v>10</v>
      </c>
      <c r="BW26" s="184"/>
      <c r="BX26" s="185" t="s">
        <v>203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97</v>
      </c>
      <c r="S27" s="200"/>
      <c r="T27" s="201"/>
      <c r="U27" s="168" t="s">
        <v>98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9"/>
        <v>0.26048600000000005</v>
      </c>
      <c r="AG27" s="4"/>
      <c r="AH27" s="213" t="s">
        <v>166</v>
      </c>
      <c r="AI27" s="214"/>
      <c r="AJ27" s="216" t="s">
        <v>82</v>
      </c>
      <c r="AK27" s="168" t="s">
        <v>83</v>
      </c>
      <c r="AL27" s="169" t="str">
        <f t="shared" si="3"/>
        <v>-</v>
      </c>
      <c r="AM27" s="170">
        <v>0</v>
      </c>
      <c r="AN27" s="207">
        <f>WS.1-222</f>
        <v>705</v>
      </c>
      <c r="AO27" s="172">
        <v>2</v>
      </c>
      <c r="AP27" s="173">
        <f t="shared" si="4"/>
        <v>2</v>
      </c>
      <c r="AQ27" s="220"/>
      <c r="AR27" s="175"/>
      <c r="AS27" s="176"/>
      <c r="AT27" s="211"/>
      <c r="AU27" s="178">
        <f t="shared" si="5"/>
        <v>7.5999999999999998E-2</v>
      </c>
      <c r="AV27" s="179">
        <f t="shared" si="6"/>
        <v>0.10715999999999999</v>
      </c>
      <c r="AW27" s="4"/>
      <c r="AX27" s="199" t="s">
        <v>175</v>
      </c>
      <c r="AY27" s="200"/>
      <c r="AZ27" s="201"/>
      <c r="BA27" s="168" t="s">
        <v>88</v>
      </c>
      <c r="BB27" s="169"/>
      <c r="BC27" s="181"/>
      <c r="BD27" s="182" t="s">
        <v>181</v>
      </c>
      <c r="BE27" s="172">
        <v>14</v>
      </c>
      <c r="BF27" s="173">
        <f t="shared" si="7"/>
        <v>14</v>
      </c>
      <c r="BG27" s="212"/>
      <c r="BH27" s="185" t="s">
        <v>186</v>
      </c>
      <c r="BI27" s="186"/>
      <c r="BJ27" s="187"/>
      <c r="BK27" s="188"/>
      <c r="BL27" s="189"/>
      <c r="BM27" s="4"/>
      <c r="BN27" s="199" t="s">
        <v>175</v>
      </c>
      <c r="BO27" s="200"/>
      <c r="BP27" s="201"/>
      <c r="BQ27" s="168" t="s">
        <v>106</v>
      </c>
      <c r="BR27" s="169"/>
      <c r="BS27" s="181"/>
      <c r="BT27" s="182" t="s">
        <v>182</v>
      </c>
      <c r="BU27" s="172">
        <f>IF(HS.1=2365,12,IF(HS.1=2565,13,IF(HS.1=2765,16,0)))+12</f>
        <v>28</v>
      </c>
      <c r="BV27" s="173">
        <f t="shared" si="8"/>
        <v>28</v>
      </c>
      <c r="BW27" s="212"/>
      <c r="BX27" s="185" t="s">
        <v>204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9"/>
        <v/>
      </c>
      <c r="AG28" s="4"/>
      <c r="AH28" s="213" t="s">
        <v>166</v>
      </c>
      <c r="AI28" s="214"/>
      <c r="AJ28" s="216" t="s">
        <v>82</v>
      </c>
      <c r="AK28" s="168" t="s">
        <v>83</v>
      </c>
      <c r="AL28" s="169" t="str">
        <f t="shared" si="3"/>
        <v>-</v>
      </c>
      <c r="AM28" s="170">
        <v>0</v>
      </c>
      <c r="AN28" s="207">
        <v>201</v>
      </c>
      <c r="AO28" s="172">
        <v>2</v>
      </c>
      <c r="AP28" s="173">
        <f t="shared" si="4"/>
        <v>2</v>
      </c>
      <c r="AQ28" s="220"/>
      <c r="AR28" s="175"/>
      <c r="AS28" s="176"/>
      <c r="AT28" s="211"/>
      <c r="AU28" s="178">
        <f t="shared" si="5"/>
        <v>7.5999999999999998E-2</v>
      </c>
      <c r="AV28" s="179">
        <f t="shared" si="6"/>
        <v>3.0551999999999999E-2</v>
      </c>
      <c r="AW28" s="4"/>
      <c r="AX28" s="199" t="s">
        <v>177</v>
      </c>
      <c r="AY28" s="200"/>
      <c r="AZ28" s="201"/>
      <c r="BA28" s="168" t="s">
        <v>91</v>
      </c>
      <c r="BB28" s="169"/>
      <c r="BC28" s="181"/>
      <c r="BD28" s="182" t="s">
        <v>181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191</v>
      </c>
      <c r="BO28" s="200"/>
      <c r="BP28" s="201"/>
      <c r="BQ28" s="168" t="s">
        <v>110</v>
      </c>
      <c r="BR28" s="169"/>
      <c r="BS28" s="181"/>
      <c r="BT28" s="182" t="s">
        <v>200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1"/>
      <c r="AE29" s="178" t="str">
        <f t="shared" si="2"/>
        <v/>
      </c>
      <c r="AF29" s="179" t="str">
        <f t="shared" si="9"/>
        <v/>
      </c>
      <c r="AG29" s="4"/>
      <c r="AH29" s="213" t="s">
        <v>167</v>
      </c>
      <c r="AI29" s="214"/>
      <c r="AJ29" s="216" t="s">
        <v>82</v>
      </c>
      <c r="AK29" s="168" t="s">
        <v>94</v>
      </c>
      <c r="AL29" s="169" t="str">
        <f t="shared" si="3"/>
        <v>-</v>
      </c>
      <c r="AM29" s="170">
        <v>3</v>
      </c>
      <c r="AN29" s="207">
        <f>WS.1-9</f>
        <v>918</v>
      </c>
      <c r="AO29" s="172">
        <v>1</v>
      </c>
      <c r="AP29" s="173">
        <f t="shared" si="4"/>
        <v>1</v>
      </c>
      <c r="AQ29" s="220"/>
      <c r="AR29" s="175"/>
      <c r="AS29" s="176"/>
      <c r="AT29" s="211"/>
      <c r="AU29" s="178">
        <f t="shared" si="5"/>
        <v>0.187</v>
      </c>
      <c r="AV29" s="179">
        <f t="shared" si="6"/>
        <v>0.17166599999999999</v>
      </c>
      <c r="AW29" s="4"/>
      <c r="AX29" s="199" t="s">
        <v>175</v>
      </c>
      <c r="AY29" s="200"/>
      <c r="AZ29" s="201"/>
      <c r="BA29" s="168" t="s">
        <v>95</v>
      </c>
      <c r="BB29" s="169"/>
      <c r="BC29" s="181"/>
      <c r="BD29" s="182" t="s">
        <v>181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192</v>
      </c>
      <c r="BO29" s="200"/>
      <c r="BP29" s="201"/>
      <c r="BQ29" s="168" t="s">
        <v>114</v>
      </c>
      <c r="BR29" s="169"/>
      <c r="BS29" s="181"/>
      <c r="BT29" s="182" t="s">
        <v>181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3" t="s">
        <v>168</v>
      </c>
      <c r="AI30" s="214"/>
      <c r="AJ30" s="216" t="s">
        <v>82</v>
      </c>
      <c r="AK30" s="168" t="s">
        <v>99</v>
      </c>
      <c r="AL30" s="169" t="str">
        <f t="shared" si="3"/>
        <v>-</v>
      </c>
      <c r="AM30" s="170">
        <v>3</v>
      </c>
      <c r="AN30" s="171">
        <f>WS.1-5.5</f>
        <v>921.5</v>
      </c>
      <c r="AO30" s="172">
        <v>1</v>
      </c>
      <c r="AP30" s="173">
        <f t="shared" si="4"/>
        <v>1</v>
      </c>
      <c r="AQ30" s="220"/>
      <c r="AR30" s="175"/>
      <c r="AS30" s="176"/>
      <c r="AT30" s="211"/>
      <c r="AU30" s="178">
        <f t="shared" si="5"/>
        <v>0.20799999999999999</v>
      </c>
      <c r="AV30" s="179">
        <f t="shared" si="6"/>
        <v>0.19167200000000001</v>
      </c>
      <c r="AW30" s="4"/>
      <c r="AX30" s="199" t="s">
        <v>178</v>
      </c>
      <c r="AY30" s="200"/>
      <c r="AZ30" s="201"/>
      <c r="BA30" s="168" t="s">
        <v>100</v>
      </c>
      <c r="BB30" s="169"/>
      <c r="BC30" s="181"/>
      <c r="BD30" s="182" t="s">
        <v>183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193</v>
      </c>
      <c r="BO30" s="200"/>
      <c r="BP30" s="201"/>
      <c r="BQ30" s="168" t="s">
        <v>116</v>
      </c>
      <c r="BR30" s="169"/>
      <c r="BS30" s="181"/>
      <c r="BT30" s="182" t="s">
        <v>200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20"/>
      <c r="AB31" s="175"/>
      <c r="AC31" s="176"/>
      <c r="AD31" s="211"/>
      <c r="AE31" s="178" t="str">
        <f t="shared" si="2"/>
        <v/>
      </c>
      <c r="AF31" s="179" t="str">
        <f t="shared" si="9"/>
        <v/>
      </c>
      <c r="AG31" s="4"/>
      <c r="AH31" s="213" t="s">
        <v>169</v>
      </c>
      <c r="AI31" s="214"/>
      <c r="AJ31" s="216" t="s">
        <v>82</v>
      </c>
      <c r="AK31" s="168" t="s">
        <v>103</v>
      </c>
      <c r="AL31" s="169" t="str">
        <f t="shared" si="3"/>
        <v>-</v>
      </c>
      <c r="AM31" s="170">
        <v>2</v>
      </c>
      <c r="AN31" s="171">
        <f>HS.1</f>
        <v>2765</v>
      </c>
      <c r="AO31" s="172">
        <v>1</v>
      </c>
      <c r="AP31" s="173">
        <f t="shared" si="4"/>
        <v>1</v>
      </c>
      <c r="AQ31" s="220"/>
      <c r="AR31" s="175"/>
      <c r="AS31" s="176"/>
      <c r="AT31" s="211"/>
      <c r="AU31" s="178">
        <f t="shared" si="5"/>
        <v>0.34899999999999998</v>
      </c>
      <c r="AV31" s="179">
        <f t="shared" si="6"/>
        <v>0.96498499999999987</v>
      </c>
      <c r="AW31" s="4"/>
      <c r="AX31" s="199" t="s">
        <v>178</v>
      </c>
      <c r="AY31" s="200"/>
      <c r="AZ31" s="201"/>
      <c r="BA31" s="168" t="s">
        <v>102</v>
      </c>
      <c r="BB31" s="169"/>
      <c r="BC31" s="181"/>
      <c r="BD31" s="182" t="s">
        <v>183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175</v>
      </c>
      <c r="BO31" s="200"/>
      <c r="BP31" s="201"/>
      <c r="BQ31" s="168" t="s">
        <v>117</v>
      </c>
      <c r="BR31" s="169"/>
      <c r="BS31" s="181"/>
      <c r="BT31" s="182" t="s">
        <v>181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1"/>
      <c r="AE32" s="178" t="str">
        <f t="shared" si="2"/>
        <v/>
      </c>
      <c r="AF32" s="179" t="str">
        <f t="shared" si="9"/>
        <v/>
      </c>
      <c r="AG32" s="4"/>
      <c r="AH32" s="213" t="s">
        <v>170</v>
      </c>
      <c r="AI32" s="214"/>
      <c r="AJ32" s="216" t="s">
        <v>82</v>
      </c>
      <c r="AK32" s="168" t="s">
        <v>99</v>
      </c>
      <c r="AL32" s="169" t="str">
        <f t="shared" si="3"/>
        <v>-</v>
      </c>
      <c r="AM32" s="170">
        <v>4</v>
      </c>
      <c r="AN32" s="171">
        <f>HS.1-12</f>
        <v>2753</v>
      </c>
      <c r="AO32" s="172">
        <v>1</v>
      </c>
      <c r="AP32" s="173">
        <f t="shared" si="4"/>
        <v>1</v>
      </c>
      <c r="AQ32" s="220"/>
      <c r="AR32" s="175"/>
      <c r="AS32" s="176"/>
      <c r="AT32" s="211"/>
      <c r="AU32" s="178">
        <f t="shared" si="5"/>
        <v>0.20799999999999999</v>
      </c>
      <c r="AV32" s="179">
        <f t="shared" si="6"/>
        <v>0.57262400000000002</v>
      </c>
      <c r="AW32" s="4"/>
      <c r="AX32" s="199" t="s">
        <v>179</v>
      </c>
      <c r="AY32" s="200"/>
      <c r="AZ32" s="201"/>
      <c r="BA32" s="168" t="s">
        <v>104</v>
      </c>
      <c r="BB32" s="169"/>
      <c r="BC32" s="181"/>
      <c r="BD32" s="182" t="s">
        <v>183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194</v>
      </c>
      <c r="BO32" s="200"/>
      <c r="BP32" s="201"/>
      <c r="BQ32" s="168" t="s">
        <v>199</v>
      </c>
      <c r="BR32" s="169"/>
      <c r="BS32" s="181"/>
      <c r="BT32" s="182" t="s">
        <v>183</v>
      </c>
      <c r="BU32" s="172">
        <v>1</v>
      </c>
      <c r="BV32" s="173">
        <f t="shared" si="8"/>
        <v>1</v>
      </c>
      <c r="BW32" s="184"/>
      <c r="BX32" s="185" t="s">
        <v>205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20"/>
      <c r="AB33" s="175"/>
      <c r="AC33" s="176"/>
      <c r="AD33" s="211"/>
      <c r="AE33" s="178" t="str">
        <f t="shared" si="2"/>
        <v/>
      </c>
      <c r="AF33" s="179" t="str">
        <f t="shared" si="9"/>
        <v/>
      </c>
      <c r="AG33" s="4"/>
      <c r="AH33" s="213" t="s">
        <v>171</v>
      </c>
      <c r="AI33" s="214"/>
      <c r="AJ33" s="216" t="s">
        <v>82</v>
      </c>
      <c r="AK33" s="168" t="s">
        <v>83</v>
      </c>
      <c r="AL33" s="169" t="str">
        <f t="shared" si="3"/>
        <v>-</v>
      </c>
      <c r="AM33" s="170">
        <v>0</v>
      </c>
      <c r="AN33" s="171">
        <f>HS.1-12</f>
        <v>2753</v>
      </c>
      <c r="AO33" s="172">
        <v>1</v>
      </c>
      <c r="AP33" s="173">
        <f t="shared" si="4"/>
        <v>1</v>
      </c>
      <c r="AQ33" s="220"/>
      <c r="AR33" s="175"/>
      <c r="AS33" s="176"/>
      <c r="AT33" s="211"/>
      <c r="AU33" s="178">
        <f t="shared" si="5"/>
        <v>7.5999999999999998E-2</v>
      </c>
      <c r="AV33" s="179">
        <f t="shared" si="6"/>
        <v>0.209228</v>
      </c>
      <c r="AW33" s="4"/>
      <c r="AX33" s="199" t="s">
        <v>176</v>
      </c>
      <c r="AY33" s="200"/>
      <c r="AZ33" s="201"/>
      <c r="BA33" s="168" t="s">
        <v>107</v>
      </c>
      <c r="BB33" s="169"/>
      <c r="BC33" s="181"/>
      <c r="BD33" s="182" t="s">
        <v>183</v>
      </c>
      <c r="BE33" s="172">
        <f>((W-61)+((h.2-36)*2))/1000</f>
        <v>2.161</v>
      </c>
      <c r="BF33" s="173">
        <f t="shared" si="7"/>
        <v>2.161</v>
      </c>
      <c r="BG33" s="212" t="s">
        <v>105</v>
      </c>
      <c r="BH33" s="185" t="s">
        <v>187</v>
      </c>
      <c r="BI33" s="186"/>
      <c r="BJ33" s="187"/>
      <c r="BK33" s="188"/>
      <c r="BL33" s="189"/>
      <c r="BM33" s="4"/>
      <c r="BN33" s="199" t="s">
        <v>194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183</v>
      </c>
      <c r="BU33" s="172">
        <v>1</v>
      </c>
      <c r="BV33" s="173">
        <f t="shared" si="8"/>
        <v>1</v>
      </c>
      <c r="BW33" s="212"/>
      <c r="BX33" s="185" t="s">
        <v>206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1"/>
      <c r="AE34" s="178" t="str">
        <f t="shared" si="2"/>
        <v/>
      </c>
      <c r="AF34" s="179" t="str">
        <f t="shared" si="9"/>
        <v/>
      </c>
      <c r="AG34" s="4"/>
      <c r="AH34" s="213" t="s">
        <v>171</v>
      </c>
      <c r="AI34" s="214"/>
      <c r="AJ34" s="216" t="s">
        <v>82</v>
      </c>
      <c r="AK34" s="168" t="s">
        <v>83</v>
      </c>
      <c r="AL34" s="169" t="str">
        <f t="shared" si="3"/>
        <v>-</v>
      </c>
      <c r="AM34" s="170">
        <v>0</v>
      </c>
      <c r="AN34" s="207">
        <f>WS.1-222</f>
        <v>705</v>
      </c>
      <c r="AO34" s="172">
        <v>2</v>
      </c>
      <c r="AP34" s="173">
        <f t="shared" si="4"/>
        <v>2</v>
      </c>
      <c r="AQ34" s="220"/>
      <c r="AR34" s="175"/>
      <c r="AS34" s="176"/>
      <c r="AT34" s="211"/>
      <c r="AU34" s="178">
        <f t="shared" si="5"/>
        <v>7.5999999999999998E-2</v>
      </c>
      <c r="AV34" s="179">
        <f t="shared" si="6"/>
        <v>0.10715999999999999</v>
      </c>
      <c r="AW34" s="4"/>
      <c r="AX34" s="199" t="s">
        <v>180</v>
      </c>
      <c r="AY34" s="200"/>
      <c r="AZ34" s="201"/>
      <c r="BA34" s="168" t="s">
        <v>108</v>
      </c>
      <c r="BB34" s="169"/>
      <c r="BC34" s="181"/>
      <c r="BD34" s="182" t="s">
        <v>183</v>
      </c>
      <c r="BE34" s="172">
        <v>2</v>
      </c>
      <c r="BF34" s="173">
        <f t="shared" si="7"/>
        <v>2</v>
      </c>
      <c r="BG34" s="212"/>
      <c r="BH34" s="185"/>
      <c r="BI34" s="186"/>
      <c r="BJ34" s="187"/>
      <c r="BK34" s="188"/>
      <c r="BL34" s="189"/>
      <c r="BM34" s="4"/>
      <c r="BN34" s="199" t="s">
        <v>179</v>
      </c>
      <c r="BO34" s="200"/>
      <c r="BP34" s="201"/>
      <c r="BQ34" s="168" t="s">
        <v>104</v>
      </c>
      <c r="BR34" s="169"/>
      <c r="BS34" s="181"/>
      <c r="BT34" s="182" t="s">
        <v>183</v>
      </c>
      <c r="BU34" s="172">
        <f>(HS.1-8.5)/1000</f>
        <v>2.7565</v>
      </c>
      <c r="BV34" s="173">
        <f t="shared" si="8"/>
        <v>2.7565</v>
      </c>
      <c r="BW34" s="212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1"/>
      <c r="AE35" s="178" t="str">
        <f t="shared" si="2"/>
        <v/>
      </c>
      <c r="AF35" s="179" t="str">
        <f t="shared" si="9"/>
        <v/>
      </c>
      <c r="AG35" s="4"/>
      <c r="AH35" s="213" t="s">
        <v>171</v>
      </c>
      <c r="AI35" s="214"/>
      <c r="AJ35" s="216" t="s">
        <v>82</v>
      </c>
      <c r="AK35" s="168" t="s">
        <v>83</v>
      </c>
      <c r="AL35" s="169" t="str">
        <f t="shared" si="3"/>
        <v>-</v>
      </c>
      <c r="AM35" s="170">
        <v>0</v>
      </c>
      <c r="AN35" s="207">
        <v>201</v>
      </c>
      <c r="AO35" s="172">
        <v>2</v>
      </c>
      <c r="AP35" s="173">
        <f t="shared" si="4"/>
        <v>2</v>
      </c>
      <c r="AQ35" s="220"/>
      <c r="AR35" s="175"/>
      <c r="AS35" s="176"/>
      <c r="AT35" s="211"/>
      <c r="AU35" s="178">
        <f t="shared" si="5"/>
        <v>7.5999999999999998E-2</v>
      </c>
      <c r="AV35" s="179">
        <f t="shared" si="6"/>
        <v>3.0551999999999999E-2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2"/>
      <c r="BH35" s="185"/>
      <c r="BI35" s="186"/>
      <c r="BJ35" s="187"/>
      <c r="BK35" s="188"/>
      <c r="BL35" s="189"/>
      <c r="BM35" s="4"/>
      <c r="BN35" s="199" t="s">
        <v>195</v>
      </c>
      <c r="BO35" s="200"/>
      <c r="BP35" s="201"/>
      <c r="BQ35" s="168" t="s">
        <v>121</v>
      </c>
      <c r="BR35" s="169"/>
      <c r="BS35" s="181"/>
      <c r="BT35" s="182" t="s">
        <v>182</v>
      </c>
      <c r="BU35" s="172">
        <v>1</v>
      </c>
      <c r="BV35" s="173">
        <f t="shared" si="8"/>
        <v>1</v>
      </c>
      <c r="BW35" s="212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1"/>
      <c r="AE36" s="178" t="str">
        <f t="shared" si="2"/>
        <v/>
      </c>
      <c r="AF36" s="179" t="str">
        <f t="shared" si="9"/>
        <v/>
      </c>
      <c r="AG36" s="4"/>
      <c r="AH36" s="213"/>
      <c r="AI36" s="214"/>
      <c r="AJ36" s="216"/>
      <c r="AK36" s="168"/>
      <c r="AL36" s="169"/>
      <c r="AM36" s="170"/>
      <c r="AN36" s="207"/>
      <c r="AO36" s="172"/>
      <c r="AP36" s="173"/>
      <c r="AQ36" s="220"/>
      <c r="AR36" s="175"/>
      <c r="AS36" s="176"/>
      <c r="AT36" s="211"/>
      <c r="AU36" s="178"/>
      <c r="AV36" s="179"/>
      <c r="AW36" s="4"/>
      <c r="AX36" s="199" t="str">
        <f t="shared" ref="AX22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22:BD60" si="11">IF(BA36&gt;"",VLOOKUP(BA36&amp;$M$10,PART_MASTER,3,FALSE),"")</f>
        <v/>
      </c>
      <c r="BE36" s="172"/>
      <c r="BF36" s="173" t="str">
        <f t="shared" si="7"/>
        <v/>
      </c>
      <c r="BG36" s="212"/>
      <c r="BH36" s="185"/>
      <c r="BI36" s="186"/>
      <c r="BJ36" s="187"/>
      <c r="BK36" s="188"/>
      <c r="BL36" s="189"/>
      <c r="BM36" s="4"/>
      <c r="BN36" s="199" t="s">
        <v>196</v>
      </c>
      <c r="BO36" s="200"/>
      <c r="BP36" s="201"/>
      <c r="BQ36" s="168" t="s">
        <v>118</v>
      </c>
      <c r="BR36" s="169"/>
      <c r="BS36" s="181"/>
      <c r="BT36" s="182" t="s">
        <v>181</v>
      </c>
      <c r="BU36" s="172">
        <v>1</v>
      </c>
      <c r="BV36" s="173">
        <f t="shared" si="8"/>
        <v>1</v>
      </c>
      <c r="BW36" s="212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1"/>
      <c r="AE37" s="178" t="str">
        <f t="shared" si="2"/>
        <v/>
      </c>
      <c r="AF37" s="179" t="str">
        <f t="shared" si="9"/>
        <v/>
      </c>
      <c r="AG37" s="4"/>
      <c r="AH37" s="213"/>
      <c r="AI37" s="214"/>
      <c r="AJ37" s="216"/>
      <c r="AK37" s="168"/>
      <c r="AL37" s="169"/>
      <c r="AM37" s="170"/>
      <c r="AN37" s="207"/>
      <c r="AO37" s="172"/>
      <c r="AP37" s="173"/>
      <c r="AQ37" s="220"/>
      <c r="AR37" s="175"/>
      <c r="AS37" s="176"/>
      <c r="AT37" s="211"/>
      <c r="AU37" s="178"/>
      <c r="AV37" s="179"/>
      <c r="AW37" s="4"/>
      <c r="AX37" s="199"/>
      <c r="AY37" s="200"/>
      <c r="AZ37" s="201"/>
      <c r="BA37" s="204"/>
      <c r="BB37" s="169"/>
      <c r="BC37" s="181"/>
      <c r="BD37" s="182"/>
      <c r="BE37" s="172"/>
      <c r="BF37" s="173"/>
      <c r="BG37" s="184"/>
      <c r="BH37" s="185"/>
      <c r="BI37" s="186"/>
      <c r="BJ37" s="187"/>
      <c r="BK37" s="205"/>
      <c r="BL37" s="189"/>
      <c r="BM37" s="4"/>
      <c r="BN37" s="199" t="s">
        <v>175</v>
      </c>
      <c r="BO37" s="200"/>
      <c r="BP37" s="201"/>
      <c r="BQ37" s="168" t="s">
        <v>120</v>
      </c>
      <c r="BR37" s="169"/>
      <c r="BS37" s="181"/>
      <c r="BT37" s="182" t="s">
        <v>181</v>
      </c>
      <c r="BU37" s="172">
        <v>30</v>
      </c>
      <c r="BV37" s="173">
        <f t="shared" si="8"/>
        <v>30</v>
      </c>
      <c r="BW37" s="212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20"/>
      <c r="AB38" s="175"/>
      <c r="AC38" s="176"/>
      <c r="AD38" s="211"/>
      <c r="AE38" s="178" t="str">
        <f t="shared" si="2"/>
        <v/>
      </c>
      <c r="AF38" s="179" t="str">
        <f t="shared" si="9"/>
        <v/>
      </c>
      <c r="AG38" s="4"/>
      <c r="AH38" s="213"/>
      <c r="AI38" s="214"/>
      <c r="AJ38" s="216"/>
      <c r="AK38" s="168"/>
      <c r="AL38" s="169"/>
      <c r="AM38" s="170"/>
      <c r="AN38" s="171"/>
      <c r="AO38" s="172"/>
      <c r="AP38" s="173"/>
      <c r="AQ38" s="220"/>
      <c r="AR38" s="175"/>
      <c r="AS38" s="176"/>
      <c r="AT38" s="211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5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2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20"/>
      <c r="AB39" s="175"/>
      <c r="AC39" s="176"/>
      <c r="AD39" s="211"/>
      <c r="AE39" s="178" t="str">
        <f t="shared" si="2"/>
        <v/>
      </c>
      <c r="AF39" s="179" t="str">
        <f t="shared" si="9"/>
        <v/>
      </c>
      <c r="AG39" s="4"/>
      <c r="AH39" s="213"/>
      <c r="AI39" s="214"/>
      <c r="AJ39" s="216"/>
      <c r="AK39" s="168"/>
      <c r="AL39" s="169"/>
      <c r="AM39" s="170"/>
      <c r="AN39" s="171"/>
      <c r="AO39" s="172"/>
      <c r="AP39" s="173"/>
      <c r="AQ39" s="220"/>
      <c r="AR39" s="175"/>
      <c r="AS39" s="176"/>
      <c r="AT39" s="211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2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1"/>
      <c r="AE40" s="178" t="str">
        <f t="shared" si="2"/>
        <v/>
      </c>
      <c r="AF40" s="179" t="str">
        <f t="shared" si="9"/>
        <v/>
      </c>
      <c r="AG40" s="4"/>
      <c r="AH40" s="213"/>
      <c r="AI40" s="214"/>
      <c r="AJ40" s="216"/>
      <c r="AK40" s="168"/>
      <c r="AL40" s="169"/>
      <c r="AM40" s="170"/>
      <c r="AN40" s="171"/>
      <c r="AO40" s="172"/>
      <c r="AP40" s="173"/>
      <c r="AQ40" s="220"/>
      <c r="AR40" s="175"/>
      <c r="AS40" s="176"/>
      <c r="AT40" s="211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1"/>
      <c r="AE41" s="178" t="str">
        <f t="shared" si="2"/>
        <v/>
      </c>
      <c r="AF41" s="179" t="str">
        <f t="shared" si="9"/>
        <v/>
      </c>
      <c r="AG41" s="4"/>
      <c r="AH41" s="213"/>
      <c r="AI41" s="214"/>
      <c r="AJ41" s="216"/>
      <c r="AK41" s="168"/>
      <c r="AL41" s="169"/>
      <c r="AM41" s="170"/>
      <c r="AN41" s="171"/>
      <c r="AO41" s="172"/>
      <c r="AP41" s="173"/>
      <c r="AQ41" s="220"/>
      <c r="AR41" s="175"/>
      <c r="AS41" s="176"/>
      <c r="AT41" s="211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1"/>
      <c r="AE42" s="178" t="str">
        <f t="shared" si="2"/>
        <v/>
      </c>
      <c r="AF42" s="179" t="str">
        <f t="shared" si="9"/>
        <v/>
      </c>
      <c r="AG42" s="4"/>
      <c r="AH42" s="213"/>
      <c r="AI42" s="214"/>
      <c r="AJ42" s="216"/>
      <c r="AK42" s="168"/>
      <c r="AL42" s="169"/>
      <c r="AM42" s="170"/>
      <c r="AN42" s="207"/>
      <c r="AO42" s="172"/>
      <c r="AP42" s="173"/>
      <c r="AQ42" s="220"/>
      <c r="AR42" s="175"/>
      <c r="AS42" s="176"/>
      <c r="AT42" s="211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2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20"/>
      <c r="AB43" s="175"/>
      <c r="AC43" s="176"/>
      <c r="AD43" s="211"/>
      <c r="AE43" s="178" t="str">
        <f t="shared" si="2"/>
        <v/>
      </c>
      <c r="AF43" s="179" t="str">
        <f t="shared" si="9"/>
        <v/>
      </c>
      <c r="AG43" s="4"/>
      <c r="AH43" s="213"/>
      <c r="AI43" s="214"/>
      <c r="AJ43" s="216"/>
      <c r="AK43" s="168"/>
      <c r="AL43" s="169"/>
      <c r="AM43" s="170"/>
      <c r="AN43" s="207"/>
      <c r="AO43" s="172"/>
      <c r="AP43" s="173"/>
      <c r="AQ43" s="220"/>
      <c r="AR43" s="175"/>
      <c r="AS43" s="176"/>
      <c r="AT43" s="211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26" t="s">
        <v>125</v>
      </c>
      <c r="D44" s="327"/>
      <c r="E44" s="328"/>
      <c r="F44" s="326" t="s">
        <v>126</v>
      </c>
      <c r="G44" s="327"/>
      <c r="H44" s="328"/>
      <c r="I44" s="251"/>
      <c r="J44" s="252" t="s">
        <v>124</v>
      </c>
      <c r="K44" s="326" t="s">
        <v>125</v>
      </c>
      <c r="L44" s="327"/>
      <c r="M44" s="327"/>
      <c r="N44" s="328"/>
      <c r="O44" s="252" t="s">
        <v>127</v>
      </c>
      <c r="P44" s="253" t="s">
        <v>124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1"/>
      <c r="AE44" s="178" t="str">
        <f t="shared" si="2"/>
        <v/>
      </c>
      <c r="AF44" s="179" t="str">
        <f t="shared" si="9"/>
        <v/>
      </c>
      <c r="AG44" s="4"/>
      <c r="AH44" s="213"/>
      <c r="AI44" s="214"/>
      <c r="AJ44" s="215"/>
      <c r="AK44" s="168"/>
      <c r="AL44" s="169" t="str">
        <f t="shared" ref="AL22:AL47" si="12">IF(AK44&gt;"","-","")</f>
        <v/>
      </c>
      <c r="AM44" s="170"/>
      <c r="AN44" s="171"/>
      <c r="AO44" s="172"/>
      <c r="AP44" s="173" t="str">
        <f t="shared" ref="AP22:AP47" si="13">IF(AO44&lt;0.1,"",Q*AO44)</f>
        <v/>
      </c>
      <c r="AQ44" s="220"/>
      <c r="AR44" s="175"/>
      <c r="AS44" s="176"/>
      <c r="AT44" s="211"/>
      <c r="AU44" s="178" t="str">
        <f t="shared" ref="AU39:AU47" si="14">IF(AK44&gt;"",VLOOKUP(AK44,MATERIAL_WEIGHT,2,FALSE),"")</f>
        <v/>
      </c>
      <c r="AV44" s="179" t="str">
        <f t="shared" ref="AV22:AV47" si="15">IF(AK44&gt;"",(AU44*AN44*AP44)/1000,"")</f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4"/>
      <c r="BR44" s="169"/>
      <c r="BS44" s="181"/>
      <c r="BT44" s="182"/>
      <c r="BU44" s="172"/>
      <c r="BV44" s="173"/>
      <c r="BW44" s="184"/>
      <c r="BX44" s="185"/>
      <c r="BY44" s="186"/>
      <c r="BZ44" s="187"/>
      <c r="CA44" s="205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20"/>
      <c r="AB45" s="175"/>
      <c r="AC45" s="176"/>
      <c r="AD45" s="211"/>
      <c r="AE45" s="178" t="str">
        <f t="shared" si="2"/>
        <v/>
      </c>
      <c r="AF45" s="179" t="str">
        <f t="shared" si="9"/>
        <v/>
      </c>
      <c r="AG45" s="4"/>
      <c r="AH45" s="213"/>
      <c r="AI45" s="214"/>
      <c r="AJ45" s="215"/>
      <c r="AK45" s="168"/>
      <c r="AL45" s="169" t="str">
        <f t="shared" si="12"/>
        <v/>
      </c>
      <c r="AM45" s="170"/>
      <c r="AN45" s="207"/>
      <c r="AO45" s="172"/>
      <c r="AP45" s="173" t="str">
        <f t="shared" si="13"/>
        <v/>
      </c>
      <c r="AQ45" s="220"/>
      <c r="AR45" s="175"/>
      <c r="AS45" s="176"/>
      <c r="AT45" s="211"/>
      <c r="AU45" s="178" t="str">
        <f t="shared" si="14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5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1"/>
      <c r="AE46" s="178" t="str">
        <f t="shared" si="2"/>
        <v/>
      </c>
      <c r="AF46" s="179" t="str">
        <f t="shared" si="9"/>
        <v/>
      </c>
      <c r="AG46" s="4"/>
      <c r="AH46" s="213"/>
      <c r="AI46" s="214"/>
      <c r="AJ46" s="215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1"/>
      <c r="AU46" s="178" t="str">
        <f t="shared" si="14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1"/>
      <c r="AE47" s="178" t="str">
        <f t="shared" si="2"/>
        <v/>
      </c>
      <c r="AF47" s="179" t="str">
        <f t="shared" si="9"/>
        <v/>
      </c>
      <c r="AG47" s="4"/>
      <c r="AH47" s="213"/>
      <c r="AI47" s="214"/>
      <c r="AJ47" s="215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1"/>
      <c r="AU47" s="178" t="str">
        <f t="shared" si="14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4.4957740000000008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2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4.4328331640000007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2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2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4.3175795017360006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2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2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2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2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2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2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2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2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2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2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5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2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5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2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5"/>
      <c r="BL60" s="312"/>
      <c r="BM60" s="4"/>
      <c r="BN60" s="213" t="str">
        <f t="shared" ref="BN60:BN64" si="16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:BT64" si="17">IF(BQ60&gt;"",VLOOKUP(BQ60&amp;$M$10,PART_MASTER,3,FALSE),"")</f>
        <v/>
      </c>
      <c r="BU60" s="172"/>
      <c r="BV60" s="173" t="str">
        <f t="shared" ref="BV60:BV64" si="18">IF(BU60="","",Q*BU60)</f>
        <v/>
      </c>
      <c r="BW60" s="184"/>
      <c r="BX60" s="249"/>
      <c r="BY60" s="186"/>
      <c r="BZ60" s="187"/>
      <c r="CA60" s="205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FIX_DB-DOOR-EL</vt:lpstr>
      <vt:lpstr>'FIX_DB-DOOR-EL'!A.</vt:lpstr>
      <vt:lpstr>'FIX_DB-DOOR-EL'!C.</vt:lpstr>
      <vt:lpstr>'FIX_DB-DOOR-EL'!F.</vt:lpstr>
      <vt:lpstr>'FIX_DB-DOOR-EL'!GCS</vt:lpstr>
      <vt:lpstr>'FIX_DB-DOOR-EL'!GTH</vt:lpstr>
      <vt:lpstr>'FIX_DB-DOOR-EL'!H</vt:lpstr>
      <vt:lpstr>'FIX_DB-DOOR-EL'!h.1</vt:lpstr>
      <vt:lpstr>'FIX_DB-DOOR-EL'!h.10</vt:lpstr>
      <vt:lpstr>'FIX_DB-DOOR-EL'!h.2</vt:lpstr>
      <vt:lpstr>'FIX_DB-DOOR-EL'!h.3</vt:lpstr>
      <vt:lpstr>'FIX_DB-DOOR-EL'!h.4</vt:lpstr>
      <vt:lpstr>'FIX_DB-DOOR-EL'!h.5</vt:lpstr>
      <vt:lpstr>'FIX_DB-DOOR-EL'!h.6</vt:lpstr>
      <vt:lpstr>'FIX_DB-DOOR-EL'!h.7</vt:lpstr>
      <vt:lpstr>'FIX_DB-DOOR-EL'!h.8</vt:lpstr>
      <vt:lpstr>'FIX_DB-DOOR-EL'!h.9</vt:lpstr>
      <vt:lpstr>'FIX_DB-DOOR-EL'!HS</vt:lpstr>
      <vt:lpstr>'FIX_DB-DOOR-EL'!HS.1</vt:lpstr>
      <vt:lpstr>'FIX_DB-DOOR-EL'!HS.2</vt:lpstr>
      <vt:lpstr>'FIX_DB-DOOR-EL'!HS.3</vt:lpstr>
      <vt:lpstr>'FIX_DB-DOOR-EL'!HS.4</vt:lpstr>
      <vt:lpstr>'FIX_DB-DOOR-EL'!HS.5</vt:lpstr>
      <vt:lpstr>'FIX_DB-DOOR-EL'!Print_Area</vt:lpstr>
      <vt:lpstr>'FIX_DB-DOOR-EL'!Q</vt:lpstr>
      <vt:lpstr>'FIX_DB-DOOR-EL'!R.</vt:lpstr>
      <vt:lpstr>'FIX_DB-DOOR-EL'!W</vt:lpstr>
      <vt:lpstr>'FIX_DB-DOOR-EL'!w.1</vt:lpstr>
      <vt:lpstr>'FIX_DB-DOOR-EL'!w.10</vt:lpstr>
      <vt:lpstr>'FIX_DB-DOOR-EL'!w.2</vt:lpstr>
      <vt:lpstr>'FIX_DB-DOOR-EL'!w.3</vt:lpstr>
      <vt:lpstr>'FIX_DB-DOOR-EL'!w.4</vt:lpstr>
      <vt:lpstr>'FIX_DB-DOOR-EL'!w.5</vt:lpstr>
      <vt:lpstr>'FIX_DB-DOOR-EL'!w.6</vt:lpstr>
      <vt:lpstr>'FIX_DB-DOOR-EL'!w.7</vt:lpstr>
      <vt:lpstr>'FIX_DB-DOOR-EL'!w.8</vt:lpstr>
      <vt:lpstr>'FIX_DB-DOOR-EL'!w.9</vt:lpstr>
      <vt:lpstr>'FIX_DB-DOOR-EL'!WS</vt:lpstr>
      <vt:lpstr>'FIX_DB-DOOR-EL'!WS.1</vt:lpstr>
      <vt:lpstr>'FIX_DB-DOOR-EL'!WS.2</vt:lpstr>
      <vt:lpstr>'FIX_DB-DOOR-EL'!WS.3</vt:lpstr>
      <vt:lpstr>'FIX_DB-DOOR-EL'!WS.4</vt:lpstr>
      <vt:lpstr>'FIX_DB-DOOR-EL'!WS.5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2024-07-30T09:03:55Z</dcterms:created>
  <dcterms:modified xsi:type="dcterms:W3CDTF">2024-08-22T09:24:52Z</dcterms:modified>
</cp:coreProperties>
</file>