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669D5CDA-C039-4330-9A47-1DFFB2CACC69}" xr6:coauthVersionLast="47" xr6:coauthVersionMax="47" xr10:uidLastSave="{00000000-0000-0000-0000-000000000000}"/>
  <bookViews>
    <workbookView xWindow="-108" yWindow="-108" windowWidth="23256" windowHeight="12456" xr2:uid="{7C5D66F6-4F51-4C2F-90A1-437554024A8E}"/>
  </bookViews>
  <sheets>
    <sheet name="FIX_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'FIX_DB-DOOR-ER'!$P$18</definedName>
    <definedName name="BD">"BD"</definedName>
    <definedName name="C." localSheetId="0">'FIX_DB-DOOR-ER'!$P$17</definedName>
    <definedName name="F." localSheetId="0">'FIX_DB-DOOR-ER'!$P$16</definedName>
    <definedName name="GCS" localSheetId="0">'FIX_DB-DOOR-ER'!$O$12</definedName>
    <definedName name="GTH" localSheetId="0">'FIX_DB-DOOR-ER'!$O$11</definedName>
    <definedName name="H" localSheetId="0">'FIX_DB-DOOR-ER'!$E$12</definedName>
    <definedName name="h.1" localSheetId="0">'FIX_DB-DOOR-ER'!$C$14</definedName>
    <definedName name="h.10" localSheetId="0">'FIX_DB-DOOR-ER'!$E$18</definedName>
    <definedName name="h.2" localSheetId="0">'FIX_DB-DOOR-ER'!$C$15</definedName>
    <definedName name="h.3" localSheetId="0">'FIX_DB-DOOR-ER'!$C$16</definedName>
    <definedName name="h.4" localSheetId="0">'FIX_DB-DOOR-ER'!$C$17</definedName>
    <definedName name="h.5" localSheetId="0">'FIX_DB-DOOR-ER'!$C$18</definedName>
    <definedName name="h.6" localSheetId="0">'FIX_DB-DOOR-ER'!$E$14</definedName>
    <definedName name="h.7" localSheetId="0">'FIX_DB-DOOR-ER'!$E$15</definedName>
    <definedName name="h.8" localSheetId="0">'FIX_DB-DOOR-ER'!$E$16</definedName>
    <definedName name="h.9" localSheetId="0">'FIX_DB-DOOR-ER'!$E$17</definedName>
    <definedName name="HS" localSheetId="0">'FIX_DB-DOOR-ER'!$H$12</definedName>
    <definedName name="HS.1" localSheetId="0">'FIX_DB-DOOR-ER'!$L$14</definedName>
    <definedName name="HS.2" localSheetId="0">'FIX_DB-DOOR-ER'!$L$15</definedName>
    <definedName name="HS.3" localSheetId="0">'FIX_DB-DOOR-ER'!$L$16</definedName>
    <definedName name="HS.4" localSheetId="0">'FIX_DB-DOOR-ER'!$L$17</definedName>
    <definedName name="HS.5" localSheetId="0">'FIX_DB-DOOR-ER'!$L$18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'FIX_DB-DOOR-ER'!$1:$61</definedName>
    <definedName name="Q" localSheetId="0">'FIX_DB-DOOR-ER'!$I$11</definedName>
    <definedName name="R." localSheetId="0">'FIX_DB-DOOR-ER'!$C$62</definedName>
    <definedName name="st" hidden="1">[6]Gra_Ord_In_2000!$BA$12:$BA$1655</definedName>
    <definedName name="W" localSheetId="0">'FIX_DB-DOOR-ER'!$E$11</definedName>
    <definedName name="w.1" localSheetId="0">'FIX_DB-DOOR-ER'!$H$14</definedName>
    <definedName name="w.10" localSheetId="0">'FIX_DB-DOOR-ER'!$J$18</definedName>
    <definedName name="w.2" localSheetId="0">'FIX_DB-DOOR-ER'!$H$15</definedName>
    <definedName name="w.3" localSheetId="0">'FIX_DB-DOOR-ER'!$H$16</definedName>
    <definedName name="w.4" localSheetId="0">'FIX_DB-DOOR-ER'!$H$17</definedName>
    <definedName name="w.5" localSheetId="0">'FIX_DB-DOOR-ER'!$H$18</definedName>
    <definedName name="w.6" localSheetId="0">'FIX_DB-DOOR-ER'!$J$14</definedName>
    <definedName name="w.7" localSheetId="0">'FIX_DB-DOOR-ER'!$J$15</definedName>
    <definedName name="w.8" localSheetId="0">'FIX_DB-DOOR-ER'!$J$16</definedName>
    <definedName name="w.9" localSheetId="0">'FIX_DB-DOOR-ER'!$J$17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'FIX_DB-DOOR-ER'!$L$12</definedName>
    <definedName name="WS.1" localSheetId="0">'FIX_DB-DOOR-ER'!$N$14</definedName>
    <definedName name="WS.2" localSheetId="0">'FIX_DB-DOOR-ER'!$N$15</definedName>
    <definedName name="WS.3" localSheetId="0">'FIX_DB-DOOR-ER'!$N$16</definedName>
    <definedName name="WS.4" localSheetId="0">'FIX_DB-DOOR-ER'!$N$17</definedName>
    <definedName name="WS.5" localSheetId="0">'FIX_DB-DOOR-ER'!$N$18</definedName>
    <definedName name="Z_8BD11290_77B3_4D27_9040_BB9D2A7264B2_.wvu.PrintArea" localSheetId="0" hidden="1">'FIX_DB-DOOR-ER'!$1:$61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Q33" i="1"/>
  <c r="BU27" i="1"/>
  <c r="BU34" i="1"/>
  <c r="BV34" i="1" s="1"/>
  <c r="BU24" i="1"/>
  <c r="BE24" i="1"/>
  <c r="BE33" i="1"/>
  <c r="BF33" i="1" s="1"/>
  <c r="BE32" i="1"/>
  <c r="BF32" i="1" s="1"/>
  <c r="BE26" i="1"/>
  <c r="BA26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V26" i="1"/>
  <c r="AU26" i="1"/>
  <c r="AP26" i="1"/>
  <c r="AN26" i="1"/>
  <c r="AL26" i="1"/>
  <c r="AU25" i="1"/>
  <c r="AV25" i="1" s="1"/>
  <c r="AP25" i="1"/>
  <c r="AN25" i="1"/>
  <c r="AL25" i="1"/>
  <c r="AU24" i="1"/>
  <c r="AP24" i="1"/>
  <c r="AN24" i="1"/>
  <c r="AV24" i="1" s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F34" i="1"/>
  <c r="AF34" i="1"/>
  <c r="AE34" i="1"/>
  <c r="Z34" i="1"/>
  <c r="V34" i="1"/>
  <c r="BV33" i="1"/>
  <c r="AF33" i="1"/>
  <c r="AE33" i="1"/>
  <c r="Z33" i="1"/>
  <c r="V33" i="1"/>
  <c r="BV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E27" i="1"/>
  <c r="Z27" i="1"/>
  <c r="X27" i="1"/>
  <c r="AF27" i="1" s="1"/>
  <c r="V27" i="1"/>
  <c r="BV26" i="1"/>
  <c r="BF26" i="1"/>
  <c r="AE26" i="1"/>
  <c r="AF26" i="1" s="1"/>
  <c r="Z26" i="1"/>
  <c r="X26" i="1"/>
  <c r="V26" i="1"/>
  <c r="BV25" i="1"/>
  <c r="BF25" i="1"/>
  <c r="AE25" i="1"/>
  <c r="AF25" i="1" s="1"/>
  <c r="Z25" i="1"/>
  <c r="X25" i="1"/>
  <c r="V25" i="1"/>
  <c r="BV24" i="1"/>
  <c r="BF24" i="1"/>
  <c r="AE24" i="1"/>
  <c r="Z24" i="1"/>
  <c r="X24" i="1"/>
  <c r="AF24" i="1" s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BV37" i="1" s="1"/>
  <c r="CA12" i="1"/>
  <c r="BZ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V2" i="1"/>
  <c r="BL2" i="1" s="1"/>
  <c r="CB2" i="1" s="1"/>
  <c r="AF2" i="1"/>
  <c r="AE4" i="1" l="1"/>
  <c r="AF48" i="1"/>
  <c r="AD12" i="1"/>
  <c r="S15" i="1"/>
  <c r="AK3" i="1"/>
  <c r="AT12" i="1"/>
  <c r="BO15" i="1"/>
  <c r="BA3" i="1"/>
  <c r="AU4" i="1"/>
  <c r="AQ9" i="1"/>
  <c r="BZ11" i="1"/>
  <c r="BX14" i="1"/>
  <c r="AY15" i="1"/>
  <c r="U3" i="1"/>
  <c r="CA4" i="1"/>
  <c r="BW9" i="1"/>
  <c r="AT11" i="1"/>
  <c r="AD11" i="1"/>
  <c r="BH14" i="1"/>
  <c r="BZ14" i="1"/>
  <c r="BV29" i="1"/>
  <c r="BV30" i="1"/>
  <c r="BV31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6AC9032-332B-45BE-8C57-EE278A51B02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D06F6DE9-8933-4460-90C5-ED18D58192A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7BEE7D3-A6D9-4065-B768-72516769EBD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<sst xmlns="http://schemas.openxmlformats.org/spreadsheetml/2006/main" count="546" uniqueCount="206">
  <si>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</si>
  <si>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</si>
  <si>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</si>
  <si>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</si>
  <si>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</si>
  <si>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</si>
  <si>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</si>
  <si>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</si>
  <si>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</si>
  <si>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</si>
  <si>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</si>
  <si>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</si>
  <si>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</si>
  <si>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</si>
  <si>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</si>
  <si>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DB-DOOR-ER NB</t>
  </si>
  <si>
    <t>Delivery Date</t>
  </si>
  <si>
    <t>Elevation Code</t>
  </si>
  <si>
    <t>53DPR/F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</si>
  <si>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</si>
  <si>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</si>
  <si>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</si>
  <si>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W8D-21007</t>
  </si>
  <si>
    <t>Unit Code</t>
  </si>
  <si>
    <r>
      <t xml:space="preserve">H </t>
    </r>
    <r>
      <rPr>
        <sz val="10"/>
        <rFont val="Arial"/>
        <family val="2"/>
      </rPr>
      <t>item</t>
    </r>
  </si>
  <si>
    <t>W8D-20009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</si>
  <si>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</si>
  <si>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</si>
  <si>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</si>
  <si>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</si>
  <si>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</si>
  <si>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</si>
  <si>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</si>
  <si>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</si>
  <si>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</si>
  <si>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</si>
  <si>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</si>
  <si>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</si>
  <si>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</si>
  <si>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</si>
  <si>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</si>
  <si>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</si>
  <si>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</si>
  <si>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</si>
  <si>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</si>
  <si>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</si>
  <si>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</si>
  <si>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</si>
  <si>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</si>
  <si>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</si>
  <si>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</si>
  <si>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</si>
  <si>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</si>
  <si>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</si>
  <si>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</si>
  <si>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</si>
  <si>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</si>
  <si>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</si>
  <si>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</si>
  <si>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</si>
  <si>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</si>
  <si>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</si>
  <si>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</si>
  <si>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</si>
  <si>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</si>
  <si>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</si>
  <si>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</si>
  <si>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</si>
  <si>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</si>
  <si>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</si>
  <si>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</si>
  <si>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</si>
  <si>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</si>
  <si>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</si>
  <si>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</si>
  <si>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</si>
  <si>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</si>
  <si>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</si>
  <si>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</si>
  <si>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</si>
  <si>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</si>
  <si>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</si>
  <si>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</si>
  <si>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</si>
  <si>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</si>
  <si>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</si>
  <si>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</si>
  <si>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</si>
  <si>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</si>
  <si>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</si>
  <si>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</si>
  <si>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</si>
  <si>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</si>
  <si>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</si>
  <si>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</si>
  <si>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</si>
  <si>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</si>
  <si>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</si>
  <si>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</si>
  <si>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</si>
  <si>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</si>
  <si>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</si>
  <si>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</si>
  <si>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9K-20880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</si>
  <si>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</si>
  <si>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</si>
  <si>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</si>
  <si>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</si>
  <si>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</si>
  <si>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</si>
  <si>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</si>
  <si>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</si>
  <si>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</si>
  <si>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</si>
  <si>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</si>
  <si>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</si>
  <si>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</si>
  <si>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</si>
  <si>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</si>
  <si>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</si>
  <si>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</si>
  <si>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</si>
  <si>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</si>
  <si>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</si>
  <si>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</si>
  <si>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</si>
  <si>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</si>
  <si>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</si>
  <si>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</si>
  <si>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</si>
  <si>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</si>
  <si>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</si>
  <si>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</si>
  <si>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</si>
  <si>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</si>
  <si>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</si>
  <si>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</si>
  <si>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</si>
  <si>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</si>
  <si>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</si>
  <si>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</si>
  <si>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</si>
  <si>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</si>
  <si>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</si>
  <si>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</si>
  <si>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</si>
  <si>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</si>
  <si>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</si>
  <si>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</si>
  <si>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</si>
  <si>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</si>
  <si>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</si>
  <si>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</si>
  <si>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</si>
  <si>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</si>
  <si>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</si>
  <si>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</si>
  <si>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</si>
  <si>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</si>
  <si>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</si>
  <si>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</si>
  <si>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LEFT ATTACHMENT (L)</t>
  </si>
  <si>
    <t>MEETING ATTACHMENT (L)</t>
  </si>
  <si>
    <t>STRIPS (R)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</si>
  <si>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</si>
  <si>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</si>
  <si>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</si>
  <si>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</si>
  <si>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</si>
  <si>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</si>
  <si>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</si>
  <si>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</si>
  <si>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</si>
  <si>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</si>
  <si>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</si>
  <si>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</si>
  <si>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</si>
  <si>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</si>
  <si>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</si>
  <si>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</si>
  <si>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</si>
  <si>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</si>
  <si>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</si>
  <si>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</si>
  <si>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</si>
  <si>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</si>
  <si>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</si>
  <si>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</si>
  <si>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</si>
  <si>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</si>
  <si>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</si>
  <si>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</si>
  <si>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</si>
  <si>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</si>
  <si>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</si>
  <si>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</si>
  <si>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9K-40015</t>
  </si>
  <si>
    <t>9K-40019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</si>
  <si>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</si>
  <si>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</si>
  <si>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</si>
  <si>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</si>
  <si>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</si>
  <si>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</si>
  <si>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</si>
  <si>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L(9K-10837)=767 L(9K-10838)=1090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</si>
</sst>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21520FED-9DAB-411F-9D27-F8C5819F83D7}"/>
    <cellStyle name="Normal" xfId="0" builtinId="0"/>
    <cellStyle name="Normal 10" xfId="2" xr:uid="{4AC497CF-ABD4-4E59-85A9-78D7973027A8}"/>
    <cellStyle name="Normal 2" xfId="1" xr:uid="{C4B2D1AA-5FC4-4D1C-A386-D9D27BC470CD}"/>
    <cellStyle name="Normal 5" xfId="4" xr:uid="{EFE75291-B11D-472F-A409-0C81F000C705}"/>
    <cellStyle name="Normal_COBA 2" xfId="5" xr:uid="{6A295098-6EF0-4F34-B430-AE1A94E83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2B4B03A-85A3-4EEF-B7C1-9FCB65ED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47FA7E7-4B40-4399-B850-EA319C5E8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9541404-0212-4BE8-8626-524E5120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69BD0ED-B374-485D-B1A1-8E202BF52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3141BEF-4FED-4578-9CE5-5D6759D54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C7D0A0E-B0BB-4BDE-B13E-9A76A8E02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041858E-2D73-4354-B7C3-5A35FB614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9</xdr:col>
      <xdr:colOff>429137</xdr:colOff>
      <xdr:row>35</xdr:row>
      <xdr:rowOff>101917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0C63566-B690-4412-B9A3-98111281F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457836" cy="25707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BB0C-88BB-4F22-977B-9C5121323B97}">
  <sheetPr>
    <tabColor indexed="14"/>
    <pageSetUpPr fitToPage="1"/>
  </sheetPr>
  <dimension ref="B1:DP65"/>
  <sheetViews>
    <sheetView showGridLines="0" tabSelected="1" topLeftCell="A7" zoomScale="70" zoomScaleNormal="70" zoomScaleSheetLayoutView="70" workbookViewId="0">
      <selection activeCell="R29" sqref="R29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45527.393544675928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45527.393544675928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45527.393544675928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45527.393544675928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45527.393544675928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DB-DOOR-ER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DB-DOOR-ER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DB-DOOR-ER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DB-DOOR-ER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53DPR/F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W8D-21007</v>
      </c>
      <c r="AF9" s="61"/>
      <c r="AG9" s="3"/>
      <c r="AH9" s="54" t="s">
        <v>20</v>
      </c>
      <c r="AI9" s="37"/>
      <c r="AJ9" s="38"/>
      <c r="AK9" s="55" t="str">
        <f>IF($E$9&gt;0,$E$9,"")</f>
        <v>53DPR/F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W8D-21007</v>
      </c>
      <c r="AV9" s="61"/>
      <c r="AW9" s="3"/>
      <c r="AX9" s="54" t="s">
        <v>20</v>
      </c>
      <c r="AY9" s="37"/>
      <c r="AZ9" s="38"/>
      <c r="BA9" s="55" t="str">
        <f>IF(E9&gt;0,E9,"")</f>
        <v>53DPR/F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W8D-21007</v>
      </c>
      <c r="BL9" s="61"/>
      <c r="BM9" s="3"/>
      <c r="BN9" s="54" t="s">
        <v>20</v>
      </c>
      <c r="BO9" s="37"/>
      <c r="BP9" s="38"/>
      <c r="BQ9" s="55" t="str">
        <f>IF(U9&gt;0,U9,"")</f>
        <v>53DPR/F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3000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3000</v>
      </c>
      <c r="AB10" s="336"/>
      <c r="AC10" s="66"/>
      <c r="AD10" s="62"/>
      <c r="AE10" s="60" t="str">
        <f>IF($O$10&gt;0,$O$10,"")</f>
        <v>W8D-20009</v>
      </c>
      <c r="AF10" s="61"/>
      <c r="AG10" s="3"/>
      <c r="AH10" s="54" t="s">
        <v>23</v>
      </c>
      <c r="AI10" s="37"/>
      <c r="AJ10" s="38"/>
      <c r="AK10" s="55" t="str">
        <f>IF($BQ$43="9K-11383","53DPR-I/HA","53DPR-I/NA")</f>
        <v>53DPR-I/NA</v>
      </c>
      <c r="AL10" s="37"/>
      <c r="AM10" s="56"/>
      <c r="AN10" s="63"/>
      <c r="AO10" s="63"/>
      <c r="AP10" s="67" t="s">
        <v>24</v>
      </c>
      <c r="AQ10" s="335">
        <f>$K$10</f>
        <v>3000</v>
      </c>
      <c r="AR10" s="336"/>
      <c r="AS10" s="66"/>
      <c r="AT10" s="62"/>
      <c r="AU10" s="60" t="str">
        <f>IF($O$10&gt;0,$O$10,"")</f>
        <v>W8D-20009</v>
      </c>
      <c r="AV10" s="61"/>
      <c r="AW10" s="3"/>
      <c r="AX10" s="54" t="s">
        <v>23</v>
      </c>
      <c r="AY10" s="37"/>
      <c r="AZ10" s="38"/>
      <c r="BA10" s="55" t="str">
        <f>IF($U$10&gt;0,$U$10,"")</f>
        <v>53DPR/F</v>
      </c>
      <c r="BB10" s="37"/>
      <c r="BC10" s="56"/>
      <c r="BD10" s="63"/>
      <c r="BE10" s="63"/>
      <c r="BF10" s="67" t="s">
        <v>24</v>
      </c>
      <c r="BG10" s="335">
        <f>$K$10</f>
        <v>3000</v>
      </c>
      <c r="BH10" s="336"/>
      <c r="BI10" s="66"/>
      <c r="BJ10" s="62"/>
      <c r="BK10" s="60" t="str">
        <f>IF($O$10&gt;0,$O$10,"")</f>
        <v>W8D-20009</v>
      </c>
      <c r="BL10" s="61"/>
      <c r="BM10" s="3"/>
      <c r="BN10" s="54" t="s">
        <v>23</v>
      </c>
      <c r="BO10" s="37"/>
      <c r="BP10" s="38"/>
      <c r="BQ10" s="55" t="str">
        <f>IF($AK$10&gt;0,$AK$10,"")</f>
        <v>53DPR-I/NA</v>
      </c>
      <c r="BR10" s="37"/>
      <c r="BS10" s="56"/>
      <c r="BT10" s="63"/>
      <c r="BU10" s="63"/>
      <c r="BV10" s="67" t="s">
        <v>24</v>
      </c>
      <c r="BW10" s="335">
        <f>$K$10</f>
        <v>3000</v>
      </c>
      <c r="BX10" s="336"/>
      <c r="BY10" s="66"/>
      <c r="BZ10" s="62"/>
      <c r="CA10" s="60" t="str">
        <f>IF($O$10&gt;0,$O$10,"")</f>
        <v>W8D-20009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161</v>
      </c>
      <c r="AI22" s="215"/>
      <c r="AJ22" s="204" t="s">
        <v>82</v>
      </c>
      <c r="AK22" s="168" t="s">
        <v>92</v>
      </c>
      <c r="AL22" s="169" t="str">
        <f t="shared" ref="AL22:AL31" si="3">IF(AK22&gt;"","-","")</f>
        <v>-</v>
      </c>
      <c r="AM22" s="202">
        <v>4</v>
      </c>
      <c r="AN22" s="208">
        <f>HS.1-12</f>
        <v>2753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0.20799999999999999</v>
      </c>
      <c r="AV22" s="179">
        <f t="shared" ref="AV22:AV31" si="6">IF(AK22&gt;"",(AU22*AN22*AP22)/1000,"")</f>
        <v>0.57262400000000002</v>
      </c>
      <c r="AW22" s="4"/>
      <c r="AX22" s="199" t="s">
        <v>171</v>
      </c>
      <c r="AY22" s="200"/>
      <c r="AZ22" s="201"/>
      <c r="BA22" s="205" t="s">
        <v>84</v>
      </c>
      <c r="BB22" s="169"/>
      <c r="BC22" s="181"/>
      <c r="BD22" s="182" t="s">
        <v>180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187</v>
      </c>
      <c r="BO22" s="200"/>
      <c r="BP22" s="201"/>
      <c r="BQ22" s="205" t="s">
        <v>196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2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214" t="s">
        <v>162</v>
      </c>
      <c r="AI23" s="215"/>
      <c r="AJ23" s="204" t="s">
        <v>82</v>
      </c>
      <c r="AK23" s="217" t="s">
        <v>100</v>
      </c>
      <c r="AL23" s="169" t="str">
        <f t="shared" si="3"/>
        <v>-</v>
      </c>
      <c r="AM23" s="218">
        <v>3</v>
      </c>
      <c r="AN23" s="171">
        <f>HS.1</f>
        <v>2765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0.34899999999999998</v>
      </c>
      <c r="AV23" s="179">
        <f t="shared" si="6"/>
        <v>0.96498499999999987</v>
      </c>
      <c r="AW23" s="4"/>
      <c r="AX23" s="199" t="s">
        <v>172</v>
      </c>
      <c r="AY23" s="200"/>
      <c r="AZ23" s="201"/>
      <c r="BA23" s="168" t="s">
        <v>109</v>
      </c>
      <c r="BB23" s="169"/>
      <c r="BC23" s="181"/>
      <c r="BD23" s="182" t="s">
        <v>180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187</v>
      </c>
      <c r="BO23" s="200"/>
      <c r="BP23" s="201"/>
      <c r="BQ23" s="168" t="s">
        <v>197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201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171">
        <f>WS.1-11</f>
        <v>916</v>
      </c>
      <c r="AO24" s="172">
        <v>2</v>
      </c>
      <c r="AP24" s="173">
        <f t="shared" si="4"/>
        <v>2</v>
      </c>
      <c r="AQ24" s="220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173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183</v>
      </c>
      <c r="BI24" s="186"/>
      <c r="BJ24" s="187"/>
      <c r="BK24" s="188"/>
      <c r="BL24" s="189" t="s">
        <v>113</v>
      </c>
      <c r="BM24" s="4"/>
      <c r="BN24" s="199" t="s">
        <v>188</v>
      </c>
      <c r="BO24" s="200"/>
      <c r="BP24" s="201"/>
      <c r="BQ24" s="168" t="s">
        <v>94</v>
      </c>
      <c r="BR24" s="169"/>
      <c r="BS24" s="181"/>
      <c r="BT24" s="182" t="s">
        <v>182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164</v>
      </c>
      <c r="AI25" s="200"/>
      <c r="AJ25" s="204" t="s">
        <v>82</v>
      </c>
      <c r="AK25" s="168" t="s">
        <v>88</v>
      </c>
      <c r="AL25" s="169" t="str">
        <f t="shared" si="3"/>
        <v>-</v>
      </c>
      <c r="AM25" s="221">
        <v>2</v>
      </c>
      <c r="AN25" s="208">
        <f>WS.1-9</f>
        <v>918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0.187</v>
      </c>
      <c r="AV25" s="179">
        <f t="shared" si="6"/>
        <v>0.17166599999999999</v>
      </c>
      <c r="AW25" s="4"/>
      <c r="AX25" s="199" t="s">
        <v>174</v>
      </c>
      <c r="AY25" s="200"/>
      <c r="AZ25" s="201"/>
      <c r="BA25" s="168" t="s">
        <v>111</v>
      </c>
      <c r="BB25" s="169"/>
      <c r="BC25" s="181"/>
      <c r="BD25" s="182" t="s">
        <v>180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189</v>
      </c>
      <c r="BO25" s="200"/>
      <c r="BP25" s="201"/>
      <c r="BQ25" s="168" t="s">
        <v>97</v>
      </c>
      <c r="BR25" s="169"/>
      <c r="BS25" s="181"/>
      <c r="BT25" s="182" t="s">
        <v>181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165</v>
      </c>
      <c r="AI26" s="200"/>
      <c r="AJ26" s="204" t="s">
        <v>82</v>
      </c>
      <c r="AK26" s="168" t="s">
        <v>92</v>
      </c>
      <c r="AL26" s="169" t="str">
        <f t="shared" si="3"/>
        <v>-</v>
      </c>
      <c r="AM26" s="170">
        <v>2</v>
      </c>
      <c r="AN26" s="208">
        <f>WS.1-5.5</f>
        <v>921.5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0.19167200000000001</v>
      </c>
      <c r="AW26" s="4"/>
      <c r="AX26" s="199" t="s">
        <v>175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182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184</v>
      </c>
      <c r="BI26" s="186"/>
      <c r="BJ26" s="187"/>
      <c r="BK26" s="188"/>
      <c r="BL26" s="189" t="s">
        <v>113</v>
      </c>
      <c r="BM26" s="4"/>
      <c r="BN26" s="199" t="s">
        <v>174</v>
      </c>
      <c r="BO26" s="200"/>
      <c r="BP26" s="201"/>
      <c r="BQ26" s="168" t="s">
        <v>102</v>
      </c>
      <c r="BR26" s="169"/>
      <c r="BS26" s="181"/>
      <c r="BT26" s="182" t="s">
        <v>181</v>
      </c>
      <c r="BU26" s="172">
        <v>10</v>
      </c>
      <c r="BV26" s="173">
        <f t="shared" si="8"/>
        <v>10</v>
      </c>
      <c r="BW26" s="184"/>
      <c r="BX26" s="185" t="s">
        <v>202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166</v>
      </c>
      <c r="AI27" s="215"/>
      <c r="AJ27" s="204" t="s">
        <v>82</v>
      </c>
      <c r="AK27" s="168" t="s">
        <v>100</v>
      </c>
      <c r="AL27" s="169" t="str">
        <f t="shared" si="3"/>
        <v>-</v>
      </c>
      <c r="AM27" s="170">
        <v>1</v>
      </c>
      <c r="AN27" s="171">
        <f>HS.1</f>
        <v>2765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0.34899999999999998</v>
      </c>
      <c r="AV27" s="179">
        <f t="shared" si="6"/>
        <v>0.96498499999999987</v>
      </c>
      <c r="AW27" s="4"/>
      <c r="AX27" s="199" t="s">
        <v>174</v>
      </c>
      <c r="AY27" s="200"/>
      <c r="AZ27" s="201"/>
      <c r="BA27" s="168" t="s">
        <v>89</v>
      </c>
      <c r="BB27" s="169"/>
      <c r="BC27" s="181"/>
      <c r="BD27" s="182" t="s">
        <v>180</v>
      </c>
      <c r="BE27" s="172">
        <v>14</v>
      </c>
      <c r="BF27" s="173">
        <f t="shared" si="7"/>
        <v>14</v>
      </c>
      <c r="BG27" s="213"/>
      <c r="BH27" s="185" t="s">
        <v>185</v>
      </c>
      <c r="BI27" s="186"/>
      <c r="BJ27" s="187"/>
      <c r="BK27" s="188"/>
      <c r="BL27" s="189"/>
      <c r="BM27" s="4"/>
      <c r="BN27" s="199" t="s">
        <v>174</v>
      </c>
      <c r="BO27" s="200"/>
      <c r="BP27" s="201"/>
      <c r="BQ27" s="168" t="s">
        <v>106</v>
      </c>
      <c r="BR27" s="169"/>
      <c r="BS27" s="181"/>
      <c r="BT27" s="182" t="s">
        <v>181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203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167</v>
      </c>
      <c r="AI28" s="215"/>
      <c r="AJ28" s="204" t="s">
        <v>82</v>
      </c>
      <c r="AK28" s="168" t="s">
        <v>92</v>
      </c>
      <c r="AL28" s="169" t="str">
        <f t="shared" si="3"/>
        <v>-</v>
      </c>
      <c r="AM28" s="170">
        <v>5</v>
      </c>
      <c r="AN28" s="208">
        <f>HS.1-12</f>
        <v>2753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176</v>
      </c>
      <c r="AY28" s="200"/>
      <c r="AZ28" s="201"/>
      <c r="BA28" s="168" t="s">
        <v>93</v>
      </c>
      <c r="BB28" s="169"/>
      <c r="BC28" s="181"/>
      <c r="BD28" s="182" t="s">
        <v>180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190</v>
      </c>
      <c r="BO28" s="200"/>
      <c r="BP28" s="201"/>
      <c r="BQ28" s="168" t="s">
        <v>110</v>
      </c>
      <c r="BR28" s="169"/>
      <c r="BS28" s="181"/>
      <c r="BT28" s="182" t="s">
        <v>199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168</v>
      </c>
      <c r="AI29" s="215"/>
      <c r="AJ29" s="204" t="s">
        <v>82</v>
      </c>
      <c r="AK29" s="168" t="s">
        <v>83</v>
      </c>
      <c r="AL29" s="169" t="str">
        <f t="shared" si="3"/>
        <v>-</v>
      </c>
      <c r="AM29" s="170">
        <v>0</v>
      </c>
      <c r="AN29" s="171">
        <f>WS.1-11</f>
        <v>916</v>
      </c>
      <c r="AO29" s="172">
        <v>2</v>
      </c>
      <c r="AP29" s="173">
        <f t="shared" si="4"/>
        <v>2</v>
      </c>
      <c r="AQ29" s="220"/>
      <c r="AR29" s="175"/>
      <c r="AS29" s="176"/>
      <c r="AT29" s="212"/>
      <c r="AU29" s="178">
        <f t="shared" si="5"/>
        <v>7.5999999999999998E-2</v>
      </c>
      <c r="AV29" s="179">
        <f t="shared" si="6"/>
        <v>0.13923199999999999</v>
      </c>
      <c r="AW29" s="4"/>
      <c r="AX29" s="199" t="s">
        <v>174</v>
      </c>
      <c r="AY29" s="200"/>
      <c r="AZ29" s="201"/>
      <c r="BA29" s="168" t="s">
        <v>96</v>
      </c>
      <c r="BB29" s="169"/>
      <c r="BC29" s="181"/>
      <c r="BD29" s="182" t="s">
        <v>180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191</v>
      </c>
      <c r="BO29" s="200"/>
      <c r="BP29" s="201"/>
      <c r="BQ29" s="168" t="s">
        <v>114</v>
      </c>
      <c r="BR29" s="169"/>
      <c r="BS29" s="181"/>
      <c r="BT29" s="182" t="s">
        <v>180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169</v>
      </c>
      <c r="AI30" s="215"/>
      <c r="AJ30" s="204" t="s">
        <v>82</v>
      </c>
      <c r="AK30" s="168" t="s">
        <v>88</v>
      </c>
      <c r="AL30" s="169" t="str">
        <f t="shared" si="3"/>
        <v>-</v>
      </c>
      <c r="AM30" s="170">
        <v>1</v>
      </c>
      <c r="AN30" s="208">
        <f>WS.1-9</f>
        <v>918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0.187</v>
      </c>
      <c r="AV30" s="179">
        <f t="shared" si="6"/>
        <v>0.17166599999999999</v>
      </c>
      <c r="AW30" s="4"/>
      <c r="AX30" s="199" t="s">
        <v>177</v>
      </c>
      <c r="AY30" s="200"/>
      <c r="AZ30" s="201"/>
      <c r="BA30" s="168" t="s">
        <v>101</v>
      </c>
      <c r="BB30" s="169"/>
      <c r="BC30" s="181"/>
      <c r="BD30" s="182" t="s">
        <v>182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192</v>
      </c>
      <c r="BO30" s="200"/>
      <c r="BP30" s="201"/>
      <c r="BQ30" s="168" t="s">
        <v>116</v>
      </c>
      <c r="BR30" s="169"/>
      <c r="BS30" s="181"/>
      <c r="BT30" s="182" t="s">
        <v>199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170</v>
      </c>
      <c r="AI31" s="215"/>
      <c r="AJ31" s="204" t="s">
        <v>82</v>
      </c>
      <c r="AK31" s="168" t="s">
        <v>92</v>
      </c>
      <c r="AL31" s="169" t="str">
        <f t="shared" si="3"/>
        <v>-</v>
      </c>
      <c r="AM31" s="170">
        <v>1</v>
      </c>
      <c r="AN31" s="208">
        <f>WS.1-5.5</f>
        <v>921.5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5"/>
        <v>0.20799999999999999</v>
      </c>
      <c r="AV31" s="179">
        <f t="shared" si="6"/>
        <v>0.19167200000000001</v>
      </c>
      <c r="AW31" s="4"/>
      <c r="AX31" s="199" t="s">
        <v>177</v>
      </c>
      <c r="AY31" s="200"/>
      <c r="AZ31" s="201"/>
      <c r="BA31" s="168" t="s">
        <v>103</v>
      </c>
      <c r="BB31" s="169"/>
      <c r="BC31" s="181"/>
      <c r="BD31" s="182" t="s">
        <v>182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117</v>
      </c>
      <c r="BR31" s="169"/>
      <c r="BS31" s="181"/>
      <c r="BT31" s="182" t="s">
        <v>180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">
        <v>178</v>
      </c>
      <c r="AY32" s="200"/>
      <c r="AZ32" s="201"/>
      <c r="BA32" s="168" t="s">
        <v>104</v>
      </c>
      <c r="BB32" s="169"/>
      <c r="BC32" s="181"/>
      <c r="BD32" s="182" t="s">
        <v>182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193</v>
      </c>
      <c r="BO32" s="200"/>
      <c r="BP32" s="201"/>
      <c r="BQ32" s="168" t="s">
        <v>198</v>
      </c>
      <c r="BR32" s="169"/>
      <c r="BS32" s="181"/>
      <c r="BT32" s="182" t="s">
        <v>182</v>
      </c>
      <c r="BU32" s="172">
        <v>1</v>
      </c>
      <c r="BV32" s="173">
        <f t="shared" si="8"/>
        <v>1</v>
      </c>
      <c r="BW32" s="184"/>
      <c r="BX32" s="185" t="s">
        <v>204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">
        <v>175</v>
      </c>
      <c r="AY33" s="200"/>
      <c r="AZ33" s="201"/>
      <c r="BA33" s="168" t="s">
        <v>107</v>
      </c>
      <c r="BB33" s="169"/>
      <c r="BC33" s="181"/>
      <c r="BD33" s="182" t="s">
        <v>182</v>
      </c>
      <c r="BE33" s="172">
        <f>((W-61)+((h.2-36)*2))/1000</f>
        <v>2.161</v>
      </c>
      <c r="BF33" s="173">
        <f t="shared" si="7"/>
        <v>2.161</v>
      </c>
      <c r="BG33" s="213" t="s">
        <v>105</v>
      </c>
      <c r="BH33" s="185" t="s">
        <v>186</v>
      </c>
      <c r="BI33" s="186"/>
      <c r="BJ33" s="187"/>
      <c r="BK33" s="188"/>
      <c r="BL33" s="189"/>
      <c r="BM33" s="4"/>
      <c r="BN33" s="199" t="s">
        <v>193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182</v>
      </c>
      <c r="BU33" s="172">
        <v>1</v>
      </c>
      <c r="BV33" s="173">
        <f t="shared" si="8"/>
        <v>1</v>
      </c>
      <c r="BW33" s="213"/>
      <c r="BX33" s="185" t="s">
        <v>205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179</v>
      </c>
      <c r="AY34" s="200"/>
      <c r="AZ34" s="201"/>
      <c r="BA34" s="168" t="s">
        <v>108</v>
      </c>
      <c r="BB34" s="169"/>
      <c r="BC34" s="181"/>
      <c r="BD34" s="182" t="s">
        <v>182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178</v>
      </c>
      <c r="BO34" s="200"/>
      <c r="BP34" s="201"/>
      <c r="BQ34" s="168" t="s">
        <v>104</v>
      </c>
      <c r="BR34" s="169"/>
      <c r="BS34" s="181"/>
      <c r="BT34" s="182" t="s">
        <v>182</v>
      </c>
      <c r="BU34" s="172">
        <f>(HS.1-8.5)/1000</f>
        <v>2.7565</v>
      </c>
      <c r="BV34" s="173">
        <f t="shared" si="8"/>
        <v>2.7565</v>
      </c>
      <c r="BW34" s="213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194</v>
      </c>
      <c r="BO35" s="200"/>
      <c r="BP35" s="201"/>
      <c r="BQ35" s="168" t="s">
        <v>121</v>
      </c>
      <c r="BR35" s="169"/>
      <c r="BS35" s="181"/>
      <c r="BT35" s="182" t="s">
        <v>181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 t="s">
        <v>195</v>
      </c>
      <c r="BO36" s="200"/>
      <c r="BP36" s="201"/>
      <c r="BQ36" s="168" t="s">
        <v>118</v>
      </c>
      <c r="BR36" s="169"/>
      <c r="BS36" s="181"/>
      <c r="BT36" s="182" t="s">
        <v>180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208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205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 t="s">
        <v>174</v>
      </c>
      <c r="BO37" s="200"/>
      <c r="BP37" s="201"/>
      <c r="BQ37" s="168" t="s">
        <v>120</v>
      </c>
      <c r="BR37" s="169"/>
      <c r="BS37" s="181"/>
      <c r="BT37" s="182" t="s">
        <v>180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22:AL47" si="12">IF(AK38&gt;"","-","")</f>
        <v/>
      </c>
      <c r="AM38" s="170"/>
      <c r="AN38" s="208"/>
      <c r="AO38" s="172"/>
      <c r="AP38" s="173" t="str">
        <f t="shared" ref="AP22:AP47" si="13">IF(AO38&lt;0.1,"",Q*AO38)</f>
        <v/>
      </c>
      <c r="AQ38" s="220"/>
      <c r="AR38" s="175"/>
      <c r="AS38" s="176"/>
      <c r="AT38" s="212"/>
      <c r="AU38" s="178" t="str">
        <f t="shared" ref="AU22:AU38" si="14">IF(AK38&gt;"",VLOOKUP(AK38,MATERIAL_WEIGHT,2,FALSE),"")</f>
        <v/>
      </c>
      <c r="AV38" s="179" t="str">
        <f t="shared" ref="AV22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3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26" t="s">
        <v>125</v>
      </c>
      <c r="D44" s="327"/>
      <c r="E44" s="328"/>
      <c r="F44" s="326" t="s">
        <v>126</v>
      </c>
      <c r="G44" s="327"/>
      <c r="H44" s="328"/>
      <c r="I44" s="251"/>
      <c r="J44" s="252" t="s">
        <v>124</v>
      </c>
      <c r="K44" s="326" t="s">
        <v>125</v>
      </c>
      <c r="L44" s="327"/>
      <c r="M44" s="327"/>
      <c r="N44" s="328"/>
      <c r="O44" s="252" t="s">
        <v>127</v>
      </c>
      <c r="P44" s="253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4.0803579999999995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3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4.0232329879999993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3.9186289303119994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:BN64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8">IF(BQ60&gt;"",VLOOKUP(BQ60&amp;$M$10,PART_MASTER,3,FALSE),"")</f>
        <v/>
      </c>
      <c r="BU60" s="172"/>
      <c r="BV60" s="173" t="str">
        <f t="shared" ref="BV60:BV64" si="19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FIX_DB-DOOR-ER</vt:lpstr>
      <vt:lpstr>'FIX_DB-DOOR-ER'!A.</vt:lpstr>
      <vt:lpstr>'FIX_DB-DOOR-ER'!C.</vt:lpstr>
      <vt:lpstr>'FIX_DB-DOOR-ER'!F.</vt:lpstr>
      <vt:lpstr>'FIX_DB-DOOR-ER'!GCS</vt:lpstr>
      <vt:lpstr>'FIX_DB-DOOR-ER'!GTH</vt:lpstr>
      <vt:lpstr>'FIX_DB-DOOR-ER'!H</vt:lpstr>
      <vt:lpstr>'FIX_DB-DOOR-ER'!h.1</vt:lpstr>
      <vt:lpstr>'FIX_DB-DOOR-ER'!h.10</vt:lpstr>
      <vt:lpstr>'FIX_DB-DOOR-ER'!h.2</vt:lpstr>
      <vt:lpstr>'FIX_DB-DOOR-ER'!h.3</vt:lpstr>
      <vt:lpstr>'FIX_DB-DOOR-ER'!h.4</vt:lpstr>
      <vt:lpstr>'FIX_DB-DOOR-ER'!h.5</vt:lpstr>
      <vt:lpstr>'FIX_DB-DOOR-ER'!h.6</vt:lpstr>
      <vt:lpstr>'FIX_DB-DOOR-ER'!h.7</vt:lpstr>
      <vt:lpstr>'FIX_DB-DOOR-ER'!h.8</vt:lpstr>
      <vt:lpstr>'FIX_DB-DOOR-ER'!h.9</vt:lpstr>
      <vt:lpstr>'FIX_DB-DOOR-ER'!HS</vt:lpstr>
      <vt:lpstr>'FIX_DB-DOOR-ER'!HS.1</vt:lpstr>
      <vt:lpstr>'FIX_DB-DOOR-ER'!HS.2</vt:lpstr>
      <vt:lpstr>'FIX_DB-DOOR-ER'!HS.3</vt:lpstr>
      <vt:lpstr>'FIX_DB-DOOR-ER'!HS.4</vt:lpstr>
      <vt:lpstr>'FIX_DB-DOOR-ER'!HS.5</vt:lpstr>
      <vt:lpstr>'FIX_DB-DOOR-ER'!Print_Area</vt:lpstr>
      <vt:lpstr>'FIX_DB-DOOR-ER'!Q</vt:lpstr>
      <vt:lpstr>'FIX_DB-DOOR-ER'!R.</vt:lpstr>
      <vt:lpstr>'FIX_DB-DOOR-ER'!W</vt:lpstr>
      <vt:lpstr>'FIX_DB-DOOR-ER'!w.1</vt:lpstr>
      <vt:lpstr>'FIX_DB-DOOR-ER'!w.10</vt:lpstr>
      <vt:lpstr>'FIX_DB-DOOR-ER'!w.2</vt:lpstr>
      <vt:lpstr>'FIX_DB-DOOR-ER'!w.3</vt:lpstr>
      <vt:lpstr>'FIX_DB-DOOR-ER'!w.4</vt:lpstr>
      <vt:lpstr>'FIX_DB-DOOR-ER'!w.5</vt:lpstr>
      <vt:lpstr>'FIX_DB-DOOR-ER'!w.6</vt:lpstr>
      <vt:lpstr>'FIX_DB-DOOR-ER'!w.7</vt:lpstr>
      <vt:lpstr>'FIX_DB-DOOR-ER'!w.8</vt:lpstr>
      <vt:lpstr>'FIX_DB-DOOR-ER'!w.9</vt:lpstr>
      <vt:lpstr>'FIX_DB-DOOR-ER'!WS</vt:lpstr>
      <vt:lpstr>'FIX_DB-DOOR-ER'!WS.1</vt:lpstr>
      <vt:lpstr>'FIX_DB-DOOR-ER'!WS.2</vt:lpstr>
      <vt:lpstr>'FIX_DB-DOOR-ER'!WS.3</vt:lpstr>
      <vt:lpstr>'FIX_DB-DOOR-ER'!WS.4</vt:lpstr>
      <vt:lpstr>'FIX_DB-DOOR-ER'!WS.5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2024-07-30T09:07:21Z</dcterms:created>
  <dcterms:modified xsi:type="dcterms:W3CDTF">2024-08-23T02:26:47Z</dcterms:modified>
</cp:coreProperties>
</file>