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34698779-2DDB-4CE2-8905-402A91A665F6}" xr6:coauthVersionLast="47" xr6:coauthVersionMax="47" xr10:uidLastSave="{00000000-0000-0000-0000-000000000000}"/>
  <bookViews>
    <workbookView xWindow="-108" yWindow="-108" windowWidth="23256" windowHeight="12456" xr2:uid="{BEBD473C-5DC3-4B80-9A44-135347889BC7}"/>
  </bookViews>
  <sheets>
    <sheet name="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'DOOR-ER'!$P$18</definedName>
    <definedName name="BD">"BD"</definedName>
    <definedName name="C." localSheetId="0">'DOOR-ER'!$P$17</definedName>
    <definedName name="F." localSheetId="0">'DOOR-ER'!$P$16</definedName>
    <definedName name="GCS" localSheetId="0">'DOOR-ER'!$O$12</definedName>
    <definedName name="GTH" localSheetId="0">'DOOR-ER'!$O$11</definedName>
    <definedName name="H" localSheetId="0">'DOOR-ER'!$E$12</definedName>
    <definedName name="h.1" localSheetId="0">'DOOR-ER'!$C$14</definedName>
    <definedName name="h.10" localSheetId="0">'DOOR-ER'!$E$18</definedName>
    <definedName name="h.2" localSheetId="0">'DOOR-ER'!$C$15</definedName>
    <definedName name="h.3" localSheetId="0">'DOOR-ER'!$C$16</definedName>
    <definedName name="h.4" localSheetId="0">'DOOR-ER'!$C$17</definedName>
    <definedName name="h.5" localSheetId="0">'DOOR-ER'!$C$18</definedName>
    <definedName name="h.6" localSheetId="0">'DOOR-ER'!$E$14</definedName>
    <definedName name="h.7" localSheetId="0">'DOOR-ER'!$E$15</definedName>
    <definedName name="h.8" localSheetId="0">'DOOR-ER'!$E$16</definedName>
    <definedName name="h.9" localSheetId="0">'DOOR-ER'!$E$17</definedName>
    <definedName name="HS" localSheetId="0">'DOOR-ER'!$H$12</definedName>
    <definedName name="HS.1" localSheetId="0">'DOOR-ER'!$L$14</definedName>
    <definedName name="HS.2" localSheetId="0">'DOOR-ER'!$L$15</definedName>
    <definedName name="HS.3" localSheetId="0">'DOOR-ER'!$L$16</definedName>
    <definedName name="HS.4" localSheetId="0">'DOOR-ER'!$L$17</definedName>
    <definedName name="HS.5" localSheetId="0">'DOOR-ER'!$L$18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'DOOR-ER'!$1:$61</definedName>
    <definedName name="Q" localSheetId="0">'DOOR-ER'!$I$11</definedName>
    <definedName name="R." localSheetId="0">'DOOR-ER'!$C$62</definedName>
    <definedName name="st" hidden="1">[6]Gra_Ord_In_2000!$BA$12:$BA$1655</definedName>
    <definedName name="W" localSheetId="0">'DOOR-ER'!$E$11</definedName>
    <definedName name="w.1" localSheetId="0">'DOOR-ER'!$H$14</definedName>
    <definedName name="w.10" localSheetId="0">'DOOR-ER'!$J$18</definedName>
    <definedName name="w.2" localSheetId="0">'DOOR-ER'!$H$15</definedName>
    <definedName name="w.3" localSheetId="0">'DOOR-ER'!$H$16</definedName>
    <definedName name="w.4" localSheetId="0">'DOOR-ER'!$H$17</definedName>
    <definedName name="w.5" localSheetId="0">'DOOR-ER'!$H$18</definedName>
    <definedName name="w.6" localSheetId="0">'DOOR-ER'!$J$14</definedName>
    <definedName name="w.7" localSheetId="0">'DOOR-ER'!$J$15</definedName>
    <definedName name="w.8" localSheetId="0">'DOOR-ER'!$J$16</definedName>
    <definedName name="w.9" localSheetId="0">'DOOR-ER'!$J$17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'DOOR-ER'!$L$12</definedName>
    <definedName name="WS.1" localSheetId="0">'DOOR-ER'!$N$14</definedName>
    <definedName name="WS.2" localSheetId="0">'DOOR-ER'!$N$15</definedName>
    <definedName name="WS.3" localSheetId="0">'DOOR-ER'!$N$16</definedName>
    <definedName name="WS.4" localSheetId="0">'DOOR-ER'!$N$17</definedName>
    <definedName name="WS.5" localSheetId="0">'DOOR-ER'!$N$18</definedName>
    <definedName name="Z_8BD11290_77B3_4D27_9040_BB9D2A7264B2_.wvu.PrintArea" localSheetId="0" hidden="1">'DOOR-ER'!$1:$61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31" i="1"/>
  <c r="BE28" i="1"/>
  <c r="BF28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F33" i="1"/>
  <c r="BD33" i="1"/>
  <c r="AX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AV28" i="1"/>
  <c r="AU28" i="1"/>
  <c r="AP28" i="1"/>
  <c r="AL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V24" i="1" s="1"/>
  <c r="AP24" i="1"/>
  <c r="AN24" i="1"/>
  <c r="AL24" i="1"/>
  <c r="AE24" i="1"/>
  <c r="AF24" i="1" s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AB24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AN23" i="1" s="1"/>
  <c r="L14" i="1"/>
  <c r="BV27" i="1" s="1"/>
  <c r="CA12" i="1"/>
  <c r="BZ12" i="1"/>
  <c r="BQ12" i="1"/>
  <c r="BK12" i="1"/>
  <c r="BA12" i="1"/>
  <c r="AU12" i="1"/>
  <c r="AK12" i="1"/>
  <c r="AE12" i="1"/>
  <c r="AD12" i="1"/>
  <c r="U12" i="1"/>
  <c r="N12" i="1"/>
  <c r="AT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K10" i="1"/>
  <c r="BA10" i="1"/>
  <c r="AU10" i="1"/>
  <c r="AQ10" i="1"/>
  <c r="AK10" i="1"/>
  <c r="BQ10" i="1" s="1"/>
  <c r="AE10" i="1"/>
  <c r="M10" i="1"/>
  <c r="K10" i="1"/>
  <c r="AA10" i="1" s="1"/>
  <c r="CA9" i="1"/>
  <c r="BK9" i="1"/>
  <c r="BA9" i="1"/>
  <c r="AU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AK3" i="1" s="1"/>
  <c r="AF2" i="1"/>
  <c r="AV2" i="1" s="1"/>
  <c r="BL2" i="1" s="1"/>
  <c r="CB2" i="1" s="1"/>
  <c r="BK4" i="1" l="1"/>
  <c r="AE4" i="1"/>
  <c r="CA4" i="1"/>
  <c r="AV23" i="1"/>
  <c r="AF48" i="1"/>
  <c r="U3" i="1"/>
  <c r="BW9" i="1"/>
  <c r="AT11" i="1"/>
  <c r="BA3" i="1"/>
  <c r="AQ9" i="1"/>
  <c r="BG10" i="1"/>
  <c r="BZ11" i="1"/>
  <c r="BQ3" i="1"/>
  <c r="BJ12" i="1"/>
  <c r="BJ14" i="1"/>
  <c r="BV23" i="1"/>
  <c r="AN25" i="1"/>
  <c r="AV25" i="1" s="1"/>
  <c r="BG9" i="1"/>
  <c r="AV17" i="1"/>
  <c r="BV28" i="1"/>
  <c r="BZ14" i="1"/>
  <c r="AN22" i="1"/>
  <c r="AV22" i="1" s="1"/>
  <c r="AV48" i="1" s="1"/>
  <c r="AN26" i="1"/>
  <c r="AV26" i="1" s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5F439A47-F857-4DAC-A80F-66F39057A3C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1B04B5E5-D09D-4593-A611-831B4A7FCD9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C510FB59-5970-4294-956E-512F1CFE9D1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<sst xmlns="http://schemas.openxmlformats.org/spreadsheetml/2006/main" count="499" uniqueCount="185">
  <si>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</si>
  <si>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</si>
  <si>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</si>
  <si>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</si>
  <si>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</si>
  <si>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</si>
  <si>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</si>
  <si>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</si>
  <si>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</si>
  <si>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</si>
  <si>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</si>
  <si>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</si>
  <si>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</si>
  <si>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</si>
  <si>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</si>
  <si>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DOOR-ER HB</t>
  </si>
  <si>
    <t>Delivery Date</t>
  </si>
  <si>
    <t>Elevation Code</t>
  </si>
  <si>
    <t>53PR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</si>
  <si>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</si>
  <si>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</si>
  <si>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</si>
  <si>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W8D-21001</t>
  </si>
  <si>
    <t>Unit Code</t>
  </si>
  <si>
    <r>
      <t xml:space="preserve">H </t>
    </r>
    <r>
      <rPr>
        <sz val="10"/>
        <rFont val="Arial"/>
        <family val="2"/>
      </rPr>
      <t>item</t>
    </r>
  </si>
  <si>
    <t>W8D-20001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</si>
  <si>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</si>
  <si>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</si>
  <si>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</si>
  <si>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</si>
  <si>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</si>
  <si>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</si>
  <si>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</si>
  <si>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</si>
  <si>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</si>
  <si>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</si>
  <si>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</si>
  <si>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</si>
  <si>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</si>
  <si>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</si>
  <si>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</si>
  <si>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</si>
  <si>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</si>
  <si>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</si>
  <si>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</si>
  <si>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</si>
  <si>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</si>
  <si>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</si>
  <si>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</si>
  <si>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</si>
  <si>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</si>
  <si>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</si>
  <si>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</si>
  <si>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</si>
  <si>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</si>
  <si>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</si>
  <si>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</si>
  <si>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</si>
  <si>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</si>
  <si>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</si>
  <si>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</si>
  <si>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</si>
  <si>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</si>
  <si>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</si>
  <si>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</si>
  <si>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</si>
  <si>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</si>
  <si>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</si>
  <si>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</si>
  <si>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</si>
  <si>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</si>
  <si>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</si>
  <si>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</si>
  <si>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</si>
  <si>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</si>
  <si>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</si>
  <si>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</si>
  <si>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</si>
  <si>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</si>
  <si>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</si>
  <si>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</si>
  <si>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</si>
  <si>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</si>
  <si>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</si>
  <si>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</si>
  <si>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</si>
  <si>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</si>
  <si>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</si>
  <si>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</si>
  <si>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</si>
  <si>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</si>
  <si>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</si>
  <si>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</si>
  <si>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</si>
  <si>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</si>
  <si>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</si>
  <si>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</si>
  <si>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</si>
  <si>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</si>
  <si>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</si>
  <si>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LEFT ATTACHMENT</t>
  </si>
  <si>
    <t>EF-4010D7</t>
  </si>
  <si>
    <t>WR-3120</t>
  </si>
  <si>
    <t>RIGHT ATTACHMENT</t>
  </si>
  <si>
    <t>9K-20879</t>
  </si>
  <si>
    <t>FOR JAMB</t>
  </si>
  <si>
    <t>WF-3120</t>
  </si>
  <si>
    <t>2K-22464</t>
  </si>
  <si>
    <t>M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</si>
  <si>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</si>
  <si>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</si>
  <si>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</si>
  <si>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</si>
  <si>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</si>
  <si>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</si>
  <si>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</si>
  <si>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</si>
  <si>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</si>
  <si>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</si>
  <si>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</si>
  <si>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9K-11383</t>
  </si>
  <si>
    <t>FOR HANDLE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</si>
  <si>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</si>
  <si>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</si>
  <si>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</si>
  <si>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</si>
  <si>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</si>
  <si>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</si>
  <si>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</si>
  <si>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</si>
  <si>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</si>
  <si>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</si>
  <si>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</si>
  <si>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</si>
  <si>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</si>
  <si>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</si>
  <si>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</si>
  <si>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</si>
  <si>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</si>
  <si>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</si>
  <si>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</si>
  <si>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</si>
  <si>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</si>
  <si>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</si>
  <si>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</si>
  <si>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</si>
  <si>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</si>
  <si>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</si>
  <si>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</si>
  <si>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</si>
  <si>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</si>
  <si>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</si>
  <si>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</si>
  <si>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</si>
  <si>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</si>
  <si>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</si>
  <si>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</si>
  <si>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</si>
  <si>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</si>
  <si>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</si>
  <si>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</si>
  <si>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TG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</si>
  <si>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</si>
  <si>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</si>
  <si>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</si>
  <si>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</si>
  <si>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</si>
  <si>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</si>
  <si>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</si>
  <si>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</si>
  <si>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</si>
  <si>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</si>
  <si>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</si>
  <si>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</si>
  <si>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</si>
  <si>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</si>
  <si>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</si>
  <si>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</si>
  <si>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</si>
  <si>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</si>
  <si>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</si>
  <si>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HANDLE</t>
  </si>
  <si>
    <t>9K-40015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</si>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</sst>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37286D16-AE4D-4A21-9915-1E7B9EB1BC4E}"/>
    <cellStyle name="Normal" xfId="0" builtinId="0"/>
    <cellStyle name="Normal 10" xfId="2" xr:uid="{98A80D6A-743E-47E1-B078-0A7A0D55F9E6}"/>
    <cellStyle name="Normal 2" xfId="1" xr:uid="{5369EAC2-4A44-457F-B91A-9C68336A299E}"/>
    <cellStyle name="Normal 5" xfId="4" xr:uid="{F48F5D23-04C0-4308-BE77-1EEAEBB6921B}"/>
    <cellStyle name="Normal_COBA 2" xfId="5" xr:uid="{579C936B-9310-4D37-B7AF-D2E6CC15C1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D88CF60-3A4F-4035-8543-20CB499B3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F85C7C2F-9113-4538-A254-E8BD45A26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98B754F6-09F3-4F04-9928-56D505F8E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E732D3AB-9282-4877-923F-EB03E37C6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D1A8838-EA05-454B-936A-4242E4D94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0F45192-5B34-4EE0-AE68-0D69BDB1B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D04309D-FA6A-4CBD-B2AF-6C9EDBDB4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1</xdr:rowOff>
    </xdr:from>
    <xdr:to>
      <xdr:col>10</xdr:col>
      <xdr:colOff>5184</xdr:colOff>
      <xdr:row>36</xdr:row>
      <xdr:rowOff>128588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78A99311-CCCE-4737-92C5-46EDB9B0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1"/>
          <a:ext cx="1544424" cy="27879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DEBC-4DCF-4CC0-8BCC-D70B28B11FC5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T27" sqref="T27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45527.431837268516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45527.431837268516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45527.431837268516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45527.431837268516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45527.431837268516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DOOR-ER HB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DOOR-ER HB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DOOR-ER HB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DOOR-ER HB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53PR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W8D-21001</v>
      </c>
      <c r="AF9" s="61"/>
      <c r="AG9" s="3"/>
      <c r="AH9" s="54" t="s">
        <v>20</v>
      </c>
      <c r="AI9" s="37"/>
      <c r="AJ9" s="38"/>
      <c r="AK9" s="55" t="str">
        <f>IF($E$9&gt;0,$E$9,"")</f>
        <v>53PR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W8D-21001</v>
      </c>
      <c r="AV9" s="61"/>
      <c r="AW9" s="3"/>
      <c r="AX9" s="54" t="s">
        <v>20</v>
      </c>
      <c r="AY9" s="37"/>
      <c r="AZ9" s="38"/>
      <c r="BA9" s="55" t="str">
        <f>IF(E9&gt;0,E9,"")</f>
        <v>53PR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W8D-21001</v>
      </c>
      <c r="BL9" s="61"/>
      <c r="BM9" s="3"/>
      <c r="BN9" s="54" t="s">
        <v>20</v>
      </c>
      <c r="BO9" s="37"/>
      <c r="BP9" s="38"/>
      <c r="BQ9" s="55" t="str">
        <f>IF(U9&gt;0,U9,"")</f>
        <v>53PR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W8D-21001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2800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2800</v>
      </c>
      <c r="AB10" s="339"/>
      <c r="AC10" s="66"/>
      <c r="AD10" s="62"/>
      <c r="AE10" s="60" t="str">
        <f>IF($O$10&gt;0,$O$10,"")</f>
        <v>W8D-20001</v>
      </c>
      <c r="AF10" s="61"/>
      <c r="AG10" s="3"/>
      <c r="AH10" s="54" t="s">
        <v>23</v>
      </c>
      <c r="AI10" s="37"/>
      <c r="AJ10" s="38"/>
      <c r="AK10" s="55" t="str">
        <f>IF($BQ$32="9K-11383","53PR-I/HA","53PR-I/NA")</f>
        <v>53PR-I/NA</v>
      </c>
      <c r="AL10" s="37"/>
      <c r="AM10" s="56"/>
      <c r="AN10" s="63"/>
      <c r="AO10" s="63"/>
      <c r="AP10" s="67" t="s">
        <v>24</v>
      </c>
      <c r="AQ10" s="338">
        <f>$K$10</f>
        <v>2800</v>
      </c>
      <c r="AR10" s="339"/>
      <c r="AS10" s="66"/>
      <c r="AT10" s="62"/>
      <c r="AU10" s="60" t="str">
        <f>IF($O$10&gt;0,$O$10,"")</f>
        <v>W8D-20001</v>
      </c>
      <c r="AV10" s="61"/>
      <c r="AW10" s="3"/>
      <c r="AX10" s="54" t="s">
        <v>23</v>
      </c>
      <c r="AY10" s="37"/>
      <c r="AZ10" s="38"/>
      <c r="BA10" s="55" t="str">
        <f>IF($U$10&gt;0,$U$10,"")</f>
        <v>53PR</v>
      </c>
      <c r="BB10" s="37"/>
      <c r="BC10" s="56"/>
      <c r="BD10" s="63"/>
      <c r="BE10" s="63"/>
      <c r="BF10" s="67" t="s">
        <v>24</v>
      </c>
      <c r="BG10" s="338">
        <f>$K$10</f>
        <v>2800</v>
      </c>
      <c r="BH10" s="339"/>
      <c r="BI10" s="66"/>
      <c r="BJ10" s="62"/>
      <c r="BK10" s="60" t="str">
        <f>IF($O$10&gt;0,$O$10,"")</f>
        <v>W8D-20001</v>
      </c>
      <c r="BL10" s="61"/>
      <c r="BM10" s="3"/>
      <c r="BN10" s="54" t="s">
        <v>23</v>
      </c>
      <c r="BO10" s="37"/>
      <c r="BP10" s="38"/>
      <c r="BQ10" s="55" t="str">
        <f>IF($AK$10&gt;0,$AK$10,"")</f>
        <v>53PR-I/NA</v>
      </c>
      <c r="BR10" s="37"/>
      <c r="BS10" s="56"/>
      <c r="BT10" s="63"/>
      <c r="BU10" s="63"/>
      <c r="BV10" s="67" t="s">
        <v>24</v>
      </c>
      <c r="BW10" s="338">
        <f>$K$10</f>
        <v>2800</v>
      </c>
      <c r="BX10" s="339"/>
      <c r="BY10" s="66"/>
      <c r="BZ10" s="62"/>
      <c r="CA10" s="60" t="str">
        <f>IF($O$10&gt;0,$O$10,"")</f>
        <v>W8D-20001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162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162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163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163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164</v>
      </c>
      <c r="AY22" s="200"/>
      <c r="AZ22" s="201"/>
      <c r="BA22" s="205" t="s">
        <v>85</v>
      </c>
      <c r="BB22" s="169"/>
      <c r="BC22" s="181"/>
      <c r="BD22" s="182" t="s">
        <v>171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176</v>
      </c>
      <c r="BO22" s="200"/>
      <c r="BP22" s="201"/>
      <c r="BQ22" s="205" t="s">
        <v>182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183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165</v>
      </c>
      <c r="AY23" s="200"/>
      <c r="AZ23" s="201"/>
      <c r="BA23" s="168" t="s">
        <v>115</v>
      </c>
      <c r="BB23" s="169"/>
      <c r="BC23" s="181"/>
      <c r="BD23" s="182" t="s">
        <v>171</v>
      </c>
      <c r="BE23" s="172">
        <v>4</v>
      </c>
      <c r="BF23" s="173">
        <f t="shared" si="7"/>
        <v>4</v>
      </c>
      <c r="BG23" s="184"/>
      <c r="BH23" s="185" t="s">
        <v>116</v>
      </c>
      <c r="BI23" s="186"/>
      <c r="BJ23" s="187"/>
      <c r="BK23" s="206"/>
      <c r="BL23" s="189" t="s">
        <v>114</v>
      </c>
      <c r="BM23" s="4"/>
      <c r="BN23" s="199" t="s">
        <v>177</v>
      </c>
      <c r="BO23" s="200"/>
      <c r="BP23" s="201"/>
      <c r="BQ23" s="168" t="s">
        <v>93</v>
      </c>
      <c r="BR23" s="169"/>
      <c r="BS23" s="181"/>
      <c r="BT23" s="182" t="s">
        <v>172</v>
      </c>
      <c r="BU23" s="172">
        <f>(WS.1-12)/1000</f>
        <v>0.91800000000000004</v>
      </c>
      <c r="BV23" s="173">
        <f t="shared" si="8"/>
        <v>0.91800000000000004</v>
      </c>
      <c r="BW23" s="184" t="s">
        <v>108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88</v>
      </c>
      <c r="V24" s="169" t="str">
        <f t="shared" si="0"/>
        <v>-</v>
      </c>
      <c r="W24" s="202">
        <v>3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95</v>
      </c>
      <c r="AI24" s="200"/>
      <c r="AJ24" s="204" t="s">
        <v>83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165</v>
      </c>
      <c r="AY24" s="200"/>
      <c r="AZ24" s="201"/>
      <c r="BA24" s="168" t="s">
        <v>91</v>
      </c>
      <c r="BB24" s="169"/>
      <c r="BC24" s="181"/>
      <c r="BD24" s="182" t="s">
        <v>171</v>
      </c>
      <c r="BE24" s="172">
        <v>8</v>
      </c>
      <c r="BF24" s="173">
        <f t="shared" si="7"/>
        <v>8</v>
      </c>
      <c r="BG24" s="184"/>
      <c r="BH24" s="185" t="s">
        <v>92</v>
      </c>
      <c r="BI24" s="186"/>
      <c r="BJ24" s="187"/>
      <c r="BK24" s="188"/>
      <c r="BL24" s="189"/>
      <c r="BM24" s="4"/>
      <c r="BN24" s="199" t="s">
        <v>178</v>
      </c>
      <c r="BO24" s="200"/>
      <c r="BP24" s="201"/>
      <c r="BQ24" s="168" t="s">
        <v>98</v>
      </c>
      <c r="BR24" s="169"/>
      <c r="BS24" s="181"/>
      <c r="BT24" s="182" t="s">
        <v>173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100</v>
      </c>
      <c r="AI25" s="200"/>
      <c r="AJ25" s="204" t="s">
        <v>83</v>
      </c>
      <c r="AK25" s="168" t="s">
        <v>96</v>
      </c>
      <c r="AL25" s="169" t="str">
        <f t="shared" si="3"/>
        <v>-</v>
      </c>
      <c r="AM25" s="202">
        <v>4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166</v>
      </c>
      <c r="AY25" s="200"/>
      <c r="AZ25" s="201"/>
      <c r="BA25" s="168" t="s">
        <v>97</v>
      </c>
      <c r="BB25" s="169"/>
      <c r="BC25" s="181"/>
      <c r="BD25" s="182" t="s">
        <v>171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165</v>
      </c>
      <c r="BO25" s="200"/>
      <c r="BP25" s="201"/>
      <c r="BQ25" s="168" t="s">
        <v>102</v>
      </c>
      <c r="BR25" s="169"/>
      <c r="BS25" s="181"/>
      <c r="BT25" s="182" t="s">
        <v>173</v>
      </c>
      <c r="BU25" s="172">
        <v>4</v>
      </c>
      <c r="BV25" s="173">
        <f t="shared" si="8"/>
        <v>4</v>
      </c>
      <c r="BW25" s="184" t="s">
        <v>7</v>
      </c>
      <c r="BX25" s="185" t="s">
        <v>99</v>
      </c>
      <c r="BY25" s="186"/>
      <c r="BZ25" s="187"/>
      <c r="CA25" s="188"/>
      <c r="CB25" s="189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103</v>
      </c>
      <c r="AI26" s="200"/>
      <c r="AJ26" s="204" t="s">
        <v>83</v>
      </c>
      <c r="AK26" s="168" t="s">
        <v>96</v>
      </c>
      <c r="AL26" s="169" t="str">
        <f t="shared" si="3"/>
        <v>-</v>
      </c>
      <c r="AM26" s="202">
        <v>6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165</v>
      </c>
      <c r="AY26" s="200"/>
      <c r="AZ26" s="201"/>
      <c r="BA26" s="168" t="s">
        <v>101</v>
      </c>
      <c r="BB26" s="169"/>
      <c r="BC26" s="181"/>
      <c r="BD26" s="182" t="s">
        <v>171</v>
      </c>
      <c r="BE26" s="172">
        <v>18</v>
      </c>
      <c r="BF26" s="173">
        <f t="shared" si="7"/>
        <v>18</v>
      </c>
      <c r="BG26" s="184"/>
      <c r="BH26" s="185" t="s">
        <v>174</v>
      </c>
      <c r="BI26" s="186"/>
      <c r="BJ26" s="187"/>
      <c r="BK26" s="188"/>
      <c r="BL26" s="189"/>
      <c r="BM26" s="4"/>
      <c r="BN26" s="199" t="s">
        <v>165</v>
      </c>
      <c r="BO26" s="200"/>
      <c r="BP26" s="201"/>
      <c r="BQ26" s="168" t="s">
        <v>106</v>
      </c>
      <c r="BR26" s="169"/>
      <c r="BS26" s="181"/>
      <c r="BT26" s="182" t="s">
        <v>173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184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167</v>
      </c>
      <c r="AY27" s="200"/>
      <c r="AZ27" s="201"/>
      <c r="BA27" s="168" t="s">
        <v>104</v>
      </c>
      <c r="BB27" s="169"/>
      <c r="BC27" s="181"/>
      <c r="BD27" s="182" t="s">
        <v>172</v>
      </c>
      <c r="BE27" s="172">
        <v>1</v>
      </c>
      <c r="BF27" s="173">
        <f t="shared" si="7"/>
        <v>1</v>
      </c>
      <c r="BG27" s="213"/>
      <c r="BH27" s="185" t="s">
        <v>105</v>
      </c>
      <c r="BI27" s="186"/>
      <c r="BJ27" s="187"/>
      <c r="BK27" s="188"/>
      <c r="BL27" s="189"/>
      <c r="BM27" s="4"/>
      <c r="BN27" s="199" t="s">
        <v>179</v>
      </c>
      <c r="BO27" s="200"/>
      <c r="BP27" s="201"/>
      <c r="BQ27" s="168" t="s">
        <v>117</v>
      </c>
      <c r="BR27" s="169"/>
      <c r="BS27" s="181"/>
      <c r="BT27" s="182" t="s">
        <v>173</v>
      </c>
      <c r="BU27" s="172">
        <v>1</v>
      </c>
      <c r="BV27" s="173">
        <f t="shared" si="8"/>
        <v>1</v>
      </c>
      <c r="BW27" s="213"/>
      <c r="BX27" s="185" t="s">
        <v>118</v>
      </c>
      <c r="BY27" s="186"/>
      <c r="BZ27" s="187"/>
      <c r="CA27" s="188"/>
      <c r="CB27" s="189" t="s">
        <v>114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168</v>
      </c>
      <c r="AY28" s="200"/>
      <c r="AZ28" s="201"/>
      <c r="BA28" s="168" t="s">
        <v>107</v>
      </c>
      <c r="BB28" s="169"/>
      <c r="BC28" s="181"/>
      <c r="BD28" s="182" t="s">
        <v>172</v>
      </c>
      <c r="BE28" s="172">
        <f>((W-61)+((H-38)*2))/1000</f>
        <v>6.4630000000000001</v>
      </c>
      <c r="BF28" s="173">
        <f t="shared" si="7"/>
        <v>6.4630000000000001</v>
      </c>
      <c r="BG28" s="184" t="s">
        <v>108</v>
      </c>
      <c r="BH28" s="185"/>
      <c r="BI28" s="186"/>
      <c r="BJ28" s="187"/>
      <c r="BK28" s="188"/>
      <c r="BL28" s="189"/>
      <c r="BM28" s="4"/>
      <c r="BN28" s="199" t="s">
        <v>180</v>
      </c>
      <c r="BO28" s="200"/>
      <c r="BP28" s="201"/>
      <c r="BQ28" s="168" t="s">
        <v>112</v>
      </c>
      <c r="BR28" s="169"/>
      <c r="BS28" s="181"/>
      <c r="BT28" s="182" t="s">
        <v>171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169</v>
      </c>
      <c r="AY29" s="200"/>
      <c r="AZ29" s="201"/>
      <c r="BA29" s="168" t="s">
        <v>109</v>
      </c>
      <c r="BB29" s="169"/>
      <c r="BC29" s="181"/>
      <c r="BD29" s="182" t="s">
        <v>171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165</v>
      </c>
      <c r="BO29" s="200"/>
      <c r="BP29" s="201"/>
      <c r="BQ29" s="168" t="s">
        <v>113</v>
      </c>
      <c r="BR29" s="169"/>
      <c r="BS29" s="181"/>
      <c r="BT29" s="182" t="s">
        <v>171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114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164</v>
      </c>
      <c r="AY30" s="200"/>
      <c r="AZ30" s="201"/>
      <c r="BA30" s="168" t="s">
        <v>110</v>
      </c>
      <c r="BB30" s="169"/>
      <c r="BC30" s="181"/>
      <c r="BD30" s="182" t="s">
        <v>171</v>
      </c>
      <c r="BE30" s="172">
        <v>1</v>
      </c>
      <c r="BF30" s="173">
        <f t="shared" si="7"/>
        <v>1</v>
      </c>
      <c r="BG30" s="184"/>
      <c r="BH30" s="185" t="s">
        <v>111</v>
      </c>
      <c r="BI30" s="186"/>
      <c r="BJ30" s="187"/>
      <c r="BK30" s="188"/>
      <c r="BL30" s="189"/>
      <c r="BM30" s="4"/>
      <c r="BN30" s="199" t="s">
        <v>181</v>
      </c>
      <c r="BO30" s="200"/>
      <c r="BP30" s="201"/>
      <c r="BQ30" s="168" t="s">
        <v>120</v>
      </c>
      <c r="BR30" s="169"/>
      <c r="BS30" s="181"/>
      <c r="BT30" s="182" t="s">
        <v>173</v>
      </c>
      <c r="BU30" s="172">
        <v>1</v>
      </c>
      <c r="BV30" s="173">
        <f t="shared" si="8"/>
        <v>1</v>
      </c>
      <c r="BW30" s="184"/>
      <c r="BX30" s="185" t="s">
        <v>121</v>
      </c>
      <c r="BY30" s="186"/>
      <c r="BZ30" s="187"/>
      <c r="CA30" s="188"/>
      <c r="CB30" s="189" t="s">
        <v>114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170</v>
      </c>
      <c r="AY31" s="200"/>
      <c r="AZ31" s="201"/>
      <c r="BA31" s="168" t="s">
        <v>119</v>
      </c>
      <c r="BB31" s="169"/>
      <c r="BC31" s="181"/>
      <c r="BD31" s="182" t="s">
        <v>173</v>
      </c>
      <c r="BE31" s="172">
        <f>IF(H=2400,22,IF(H=2600,22,IF(H=2800,24,0)))+6</f>
        <v>30</v>
      </c>
      <c r="BF31" s="173">
        <f t="shared" si="7"/>
        <v>30</v>
      </c>
      <c r="BG31" s="184"/>
      <c r="BH31" s="185" t="s">
        <v>175</v>
      </c>
      <c r="BI31" s="186"/>
      <c r="BJ31" s="187"/>
      <c r="BK31" s="188"/>
      <c r="BL31" s="189" t="s">
        <v>114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/>
      <c r="BO33" s="200"/>
      <c r="BP33" s="201"/>
      <c r="BQ33" s="168"/>
      <c r="BR33" s="169"/>
      <c r="BS33" s="181"/>
      <c r="BT33" s="182"/>
      <c r="BU33" s="172"/>
      <c r="BV33" s="173"/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122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123</v>
      </c>
      <c r="C43" s="241"/>
      <c r="D43" s="241"/>
      <c r="E43" s="241"/>
      <c r="F43" s="242"/>
      <c r="G43" s="243"/>
      <c r="H43" s="244"/>
      <c r="I43" s="234"/>
      <c r="J43" s="245" t="s">
        <v>124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125</v>
      </c>
      <c r="C44" s="329" t="s">
        <v>126</v>
      </c>
      <c r="D44" s="330"/>
      <c r="E44" s="331"/>
      <c r="F44" s="329" t="s">
        <v>127</v>
      </c>
      <c r="G44" s="330"/>
      <c r="H44" s="331"/>
      <c r="I44" s="253"/>
      <c r="J44" s="254" t="s">
        <v>125</v>
      </c>
      <c r="K44" s="329" t="s">
        <v>126</v>
      </c>
      <c r="L44" s="330"/>
      <c r="M44" s="330"/>
      <c r="N44" s="331"/>
      <c r="O44" s="254" t="s">
        <v>128</v>
      </c>
      <c r="P44" s="255" t="s">
        <v>125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129</v>
      </c>
      <c r="D45" s="258"/>
      <c r="E45" s="258"/>
      <c r="F45" s="259"/>
      <c r="G45" s="260"/>
      <c r="H45" s="261"/>
      <c r="I45" s="262"/>
      <c r="J45" s="263">
        <v>1</v>
      </c>
      <c r="K45" s="264" t="s">
        <v>130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1"/>
      <c r="BI45" s="186"/>
      <c r="BJ45" s="187"/>
      <c r="BK45" s="188"/>
      <c r="BL45" s="189"/>
      <c r="BM45" s="4"/>
      <c r="BN45" s="199" t="str">
        <f t="shared" ref="BN22:BN60" si="13">IF(BQ45&gt;"",VLOOKUP(BQ45,PART_NAMA,3,FALSE),"")</f>
        <v/>
      </c>
      <c r="BO45" s="200"/>
      <c r="BP45" s="201"/>
      <c r="BQ45" s="168"/>
      <c r="BR45" s="169"/>
      <c r="BS45" s="181"/>
      <c r="BT45" s="182" t="str">
        <f t="shared" ref="BT23:BT58" si="14">IF(BQ45&gt;"",VLOOKUP(BQ45&amp;$M$10,PART_MASTER,3,FALSE),"")</f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131</v>
      </c>
      <c r="D46" s="260"/>
      <c r="E46" s="260"/>
      <c r="F46" s="264"/>
      <c r="G46" s="260"/>
      <c r="H46" s="261"/>
      <c r="I46" s="262"/>
      <c r="J46" s="263">
        <v>2</v>
      </c>
      <c r="K46" s="264" t="s">
        <v>132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4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133</v>
      </c>
      <c r="D47" s="260"/>
      <c r="E47" s="260"/>
      <c r="F47" s="264"/>
      <c r="G47" s="260"/>
      <c r="H47" s="261"/>
      <c r="I47" s="269"/>
      <c r="J47" s="263">
        <v>3</v>
      </c>
      <c r="K47" s="264" t="s">
        <v>134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3"/>
        <v/>
      </c>
      <c r="BO47" s="200"/>
      <c r="BP47" s="201"/>
      <c r="BQ47" s="168"/>
      <c r="BR47" s="169"/>
      <c r="BS47" s="181"/>
      <c r="BT47" s="268" t="str">
        <f t="shared" si="14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135</v>
      </c>
      <c r="D48" s="260"/>
      <c r="E48" s="260"/>
      <c r="F48" s="264"/>
      <c r="G48" s="260"/>
      <c r="H48" s="261"/>
      <c r="I48" s="269"/>
      <c r="J48" s="263">
        <v>4</v>
      </c>
      <c r="K48" s="264" t="s">
        <v>136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137</v>
      </c>
      <c r="AD48" s="274"/>
      <c r="AE48" s="275" t="s">
        <v>138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137</v>
      </c>
      <c r="AT48" s="274"/>
      <c r="AU48" s="275" t="s">
        <v>138</v>
      </c>
      <c r="AV48" s="276">
        <f>SUM(AV22:AV47)</f>
        <v>1.6479220000000001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3"/>
        <v/>
      </c>
      <c r="BO48" s="200"/>
      <c r="BP48" s="201"/>
      <c r="BQ48" s="168"/>
      <c r="BR48" s="169"/>
      <c r="BS48" s="181"/>
      <c r="BT48" s="268" t="str">
        <f t="shared" si="14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139</v>
      </c>
      <c r="D49" s="260"/>
      <c r="E49" s="260"/>
      <c r="F49" s="264"/>
      <c r="G49" s="260"/>
      <c r="H49" s="261"/>
      <c r="I49" s="269"/>
      <c r="J49" s="263">
        <v>5</v>
      </c>
      <c r="K49" s="264" t="s">
        <v>140</v>
      </c>
      <c r="L49" s="260"/>
      <c r="M49" s="260"/>
      <c r="N49" s="265"/>
      <c r="O49" s="266"/>
      <c r="P49" s="267"/>
      <c r="Q49" s="4"/>
      <c r="R49" s="277" t="s">
        <v>141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142</v>
      </c>
      <c r="AE49" s="281" t="s">
        <v>143</v>
      </c>
      <c r="AF49" s="282">
        <f>AF48*0.986</f>
        <v>3.8250913579999999</v>
      </c>
      <c r="AG49" s="4"/>
      <c r="AH49" s="277" t="s">
        <v>141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142</v>
      </c>
      <c r="AU49" s="281" t="s">
        <v>143</v>
      </c>
      <c r="AV49" s="282">
        <f>AV48*0.986</f>
        <v>1.6248510920000001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3"/>
        <v/>
      </c>
      <c r="BO49" s="200"/>
      <c r="BP49" s="201"/>
      <c r="BQ49" s="168"/>
      <c r="BR49" s="169"/>
      <c r="BS49" s="181"/>
      <c r="BT49" s="182" t="str">
        <f t="shared" si="14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144</v>
      </c>
      <c r="D50" s="260"/>
      <c r="E50" s="260"/>
      <c r="F50" s="264"/>
      <c r="G50" s="260"/>
      <c r="H50" s="261"/>
      <c r="I50" s="269"/>
      <c r="J50" s="263">
        <v>6</v>
      </c>
      <c r="K50" s="264" t="s">
        <v>145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146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146</v>
      </c>
      <c r="AV50" s="282">
        <f>AV48*0.974*0.986</f>
        <v>1.582604963608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3"/>
        <v/>
      </c>
      <c r="BO50" s="200"/>
      <c r="BP50" s="201"/>
      <c r="BQ50" s="168"/>
      <c r="BR50" s="169"/>
      <c r="BS50" s="181"/>
      <c r="BT50" s="182" t="str">
        <f t="shared" si="14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147</v>
      </c>
      <c r="D51" s="260"/>
      <c r="E51" s="260"/>
      <c r="F51" s="264"/>
      <c r="G51" s="260"/>
      <c r="H51" s="261"/>
      <c r="I51" s="269"/>
      <c r="J51" s="263">
        <v>7</v>
      </c>
      <c r="K51" s="264" t="s">
        <v>148</v>
      </c>
      <c r="L51" s="260"/>
      <c r="M51" s="260"/>
      <c r="N51" s="265"/>
      <c r="O51" s="266"/>
      <c r="P51" s="267"/>
      <c r="Q51" s="4"/>
      <c r="R51" s="285" t="s">
        <v>149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3"/>
        <v/>
      </c>
      <c r="BO51" s="200"/>
      <c r="BP51" s="201"/>
      <c r="BQ51" s="168"/>
      <c r="BR51" s="169"/>
      <c r="BS51" s="181"/>
      <c r="BT51" s="182" t="str">
        <f t="shared" si="14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150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151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3"/>
        <v/>
      </c>
      <c r="BO52" s="200"/>
      <c r="BP52" s="201"/>
      <c r="BQ52" s="290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152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153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90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154</v>
      </c>
      <c r="C55" s="269"/>
      <c r="D55" s="269"/>
      <c r="E55" s="269"/>
      <c r="F55" s="269"/>
      <c r="G55" s="269"/>
      <c r="H55" s="269"/>
      <c r="I55" s="269"/>
      <c r="J55" s="303" t="s">
        <v>155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156</v>
      </c>
      <c r="K56" s="308"/>
      <c r="L56" s="308"/>
      <c r="M56" s="308"/>
      <c r="N56" s="309"/>
      <c r="O56" s="310" t="s">
        <v>157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3"/>
        <v/>
      </c>
      <c r="BO58" s="200"/>
      <c r="BP58" s="201"/>
      <c r="BQ58" s="290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158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159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159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159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159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159</v>
      </c>
    </row>
    <row r="62" spans="2:120" x14ac:dyDescent="0.25">
      <c r="BT62" s="278" t="s">
        <v>160</v>
      </c>
    </row>
    <row r="63" spans="2:120" x14ac:dyDescent="0.25">
      <c r="BT63" s="325"/>
    </row>
    <row r="64" spans="2:120" x14ac:dyDescent="0.25">
      <c r="BT64" s="325" t="s">
        <v>161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DOOR-ER</vt:lpstr>
      <vt:lpstr>'DOOR-ER'!A.</vt:lpstr>
      <vt:lpstr>'DOOR-ER'!C.</vt:lpstr>
      <vt:lpstr>'DOOR-ER'!F.</vt:lpstr>
      <vt:lpstr>'DOOR-ER'!GCS</vt:lpstr>
      <vt:lpstr>'DOOR-ER'!GTH</vt:lpstr>
      <vt:lpstr>'DOOR-ER'!H</vt:lpstr>
      <vt:lpstr>'DOOR-ER'!h.1</vt:lpstr>
      <vt:lpstr>'DOOR-ER'!h.10</vt:lpstr>
      <vt:lpstr>'DOOR-ER'!h.2</vt:lpstr>
      <vt:lpstr>'DOOR-ER'!h.3</vt:lpstr>
      <vt:lpstr>'DOOR-ER'!h.4</vt:lpstr>
      <vt:lpstr>'DOOR-ER'!h.5</vt:lpstr>
      <vt:lpstr>'DOOR-ER'!h.6</vt:lpstr>
      <vt:lpstr>'DOOR-ER'!h.7</vt:lpstr>
      <vt:lpstr>'DOOR-ER'!h.8</vt:lpstr>
      <vt:lpstr>'DOOR-ER'!h.9</vt:lpstr>
      <vt:lpstr>'DOOR-ER'!HS</vt:lpstr>
      <vt:lpstr>'DOOR-ER'!HS.1</vt:lpstr>
      <vt:lpstr>'DOOR-ER'!HS.2</vt:lpstr>
      <vt:lpstr>'DOOR-ER'!HS.3</vt:lpstr>
      <vt:lpstr>'DOOR-ER'!HS.4</vt:lpstr>
      <vt:lpstr>'DOOR-ER'!HS.5</vt:lpstr>
      <vt:lpstr>'DOOR-ER'!Print_Area</vt:lpstr>
      <vt:lpstr>'DOOR-ER'!Q</vt:lpstr>
      <vt:lpstr>'DOOR-ER'!R.</vt:lpstr>
      <vt:lpstr>'DOOR-ER'!W</vt:lpstr>
      <vt:lpstr>'DOOR-ER'!w.1</vt:lpstr>
      <vt:lpstr>'DOOR-ER'!w.10</vt:lpstr>
      <vt:lpstr>'DOOR-ER'!w.2</vt:lpstr>
      <vt:lpstr>'DOOR-ER'!w.3</vt:lpstr>
      <vt:lpstr>'DOOR-ER'!w.4</vt:lpstr>
      <vt:lpstr>'DOOR-ER'!w.5</vt:lpstr>
      <vt:lpstr>'DOOR-ER'!w.6</vt:lpstr>
      <vt:lpstr>'DOOR-ER'!w.7</vt:lpstr>
      <vt:lpstr>'DOOR-ER'!w.8</vt:lpstr>
      <vt:lpstr>'DOOR-ER'!w.9</vt:lpstr>
      <vt:lpstr>'DOOR-ER'!WS</vt:lpstr>
      <vt:lpstr>'DOOR-ER'!WS.1</vt:lpstr>
      <vt:lpstr>'DOOR-ER'!WS.2</vt:lpstr>
      <vt:lpstr>'DOOR-ER'!WS.3</vt:lpstr>
      <vt:lpstr>'DOOR-ER'!WS.4</vt:lpstr>
      <vt:lpstr>'DOOR-ER'!WS.5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2024-07-30T09:16:45Z</dcterms:created>
  <dcterms:modified xsi:type="dcterms:W3CDTF">2024-08-23T03:21:55Z</dcterms:modified>
</cp:coreProperties>
</file>