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ABE3CD0-AD98-4578-9CD2-0B82237BE9A1}" xr6:coauthVersionLast="47" xr6:coauthVersionMax="47" xr10:uidLastSave="{00000000-0000-0000-0000-000000000000}"/>
  <bookViews>
    <workbookView xWindow="-108" yWindow="-108" windowWidth="23256" windowHeight="12456" xr2:uid="{351F71A8-EA2A-498B-9C3F-BF7FFAE5FAAB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L24" i="1"/>
  <c r="AU23" i="1"/>
  <c r="AV23" i="1" s="1"/>
  <c r="AP23" i="1"/>
  <c r="AN23" i="1"/>
  <c r="AL23" i="1"/>
  <c r="AU22" i="1"/>
  <c r="AV22" i="1" s="1"/>
  <c r="AP22" i="1"/>
  <c r="AN22" i="1"/>
  <c r="AL22" i="1"/>
  <c r="BV60" i="1" l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F33" i="1"/>
  <c r="AE33" i="1"/>
  <c r="Z33" i="1"/>
  <c r="V33" i="1"/>
  <c r="AF32" i="1"/>
  <c r="AE32" i="1"/>
  <c r="Z32" i="1"/>
  <c r="V32" i="1"/>
  <c r="BF31" i="1"/>
  <c r="AF31" i="1"/>
  <c r="AE31" i="1"/>
  <c r="Z31" i="1"/>
  <c r="V31" i="1"/>
  <c r="BV30" i="1"/>
  <c r="BF30" i="1"/>
  <c r="AF30" i="1"/>
  <c r="AE30" i="1"/>
  <c r="Z30" i="1"/>
  <c r="V30" i="1"/>
  <c r="BV29" i="1"/>
  <c r="BF29" i="1"/>
  <c r="AF29" i="1"/>
  <c r="AE29" i="1"/>
  <c r="Z29" i="1"/>
  <c r="V29" i="1"/>
  <c r="BF28" i="1"/>
  <c r="AF28" i="1"/>
  <c r="AE28" i="1"/>
  <c r="Z28" i="1"/>
  <c r="V28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V24" i="1"/>
  <c r="BF24" i="1"/>
  <c r="AE24" i="1"/>
  <c r="AF24" i="1" s="1"/>
  <c r="AB24" i="1"/>
  <c r="Z24" i="1"/>
  <c r="X24" i="1"/>
  <c r="V24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23" i="1" s="1"/>
  <c r="L14" i="1"/>
  <c r="BV27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AK3" i="1" s="1"/>
  <c r="AF2" i="1"/>
  <c r="AV2" i="1" s="1"/>
  <c r="BL2" i="1" s="1"/>
  <c r="CB2" i="1" s="1"/>
  <c r="AE4" i="1" l="1"/>
  <c r="CA4" i="1"/>
  <c r="BK4" i="1"/>
  <c r="AF48" i="1"/>
  <c r="AA9" i="1"/>
  <c r="U3" i="1"/>
  <c r="BW9" i="1"/>
  <c r="AT11" i="1"/>
  <c r="BA3" i="1"/>
  <c r="AQ9" i="1"/>
  <c r="BG10" i="1"/>
  <c r="BZ11" i="1"/>
  <c r="BQ3" i="1"/>
  <c r="BZ14" i="1"/>
  <c r="BJ14" i="1"/>
  <c r="BV28" i="1"/>
  <c r="BH14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96CBC1F-8439-413B-8940-EABB6B00E79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4D82F76-84AC-4C79-9E30-952F8F8F91E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49FFE22-BBC9-4BCC-8896-09D9E38F84A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<sst xmlns="http://schemas.openxmlformats.org/spreadsheetml/2006/main" count="502" uniqueCount="184">
  <si>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</si>
  <si>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</si>
  <si>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</si>
  <si>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</si>
  <si>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</si>
  <si>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</si>
  <si>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</si>
  <si>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</si>
  <si>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</si>
  <si>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</si>
  <si>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</si>
  <si>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</si>
  <si>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</si>
  <si>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</si>
  <si>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</si>
  <si>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HA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</si>
  <si>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</si>
  <si>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</si>
  <si>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</si>
  <si>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</si>
  <si>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</si>
  <si>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</si>
  <si>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</si>
  <si>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</si>
  <si>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</si>
  <si>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</si>
  <si>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</si>
  <si>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</si>
  <si>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</si>
  <si>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</si>
  <si>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</si>
  <si>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</si>
  <si>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</si>
  <si>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</si>
  <si>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</si>
  <si>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</si>
  <si>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</si>
  <si>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</si>
  <si>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</si>
  <si>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</si>
  <si>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</si>
  <si>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</si>
  <si>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</si>
  <si>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</si>
  <si>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</si>
  <si>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</si>
  <si>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</si>
  <si>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</si>
  <si>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</si>
  <si>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</si>
  <si>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</si>
  <si>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</si>
  <si>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</si>
  <si>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</si>
  <si>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</si>
  <si>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</si>
  <si>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</si>
  <si>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</si>
  <si>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</si>
  <si>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</si>
  <si>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</si>
  <si>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</si>
  <si>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</si>
  <si>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</si>
  <si>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</si>
  <si>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</si>
  <si>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</si>
  <si>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</si>
  <si>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</si>
  <si>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</si>
  <si>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</si>
  <si>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</si>
  <si>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</si>
  <si>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</si>
  <si>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</si>
  <si>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</si>
  <si>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</si>
  <si>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</si>
  <si>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</si>
  <si>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</si>
  <si>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</si>
  <si>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</si>
  <si>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</si>
  <si>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</si>
  <si>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</si>
  <si>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</si>
  <si>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</si>
  <si>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</si>
  <si>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</si>
  <si>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</si>
  <si>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</si>
  <si>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</si>
  <si>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</si>
  <si>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</si>
  <si>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</si>
  <si>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</si>
  <si>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</si>
  <si>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</si>
  <si>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</si>
  <si>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</si>
  <si>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</si>
  <si>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</si>
  <si>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</si>
  <si>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</si>
  <si>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</si>
  <si>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</si>
  <si>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</si>
  <si>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</si>
  <si>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</si>
  <si>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</si>
  <si>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</si>
  <si>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</si>
  <si>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</si>
  <si>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</si>
  <si>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</si>
  <si>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</si>
  <si>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</si>
  <si>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</si>
  <si>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</si>
  <si>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</si>
  <si>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</si>
  <si>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</si>
  <si>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</si>
  <si>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</si>
  <si>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</si>
  <si>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</si>
  <si>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</si>
  <si>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</si>
  <si>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</si>
  <si>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</si>
  <si>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</si>
  <si>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</si>
  <si>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</si>
  <si>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</si>
  <si>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</si>
  <si>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</si>
  <si>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</si>
  <si>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</si>
  <si>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</si>
  <si>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</si>
  <si>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</si>
  <si>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</si>
  <si>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</si>
  <si>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</si>
  <si>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</si>
  <si>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</si>
  <si>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</si>
  <si>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</si>
  <si>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</si>
  <si>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</si>
  <si>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</si>
  <si>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</si>
  <si>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</si>
  <si>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</si>
  <si>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</si>
  <si>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</si>
  <si>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</si>
  <si>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</si>
  <si>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</si>
  <si>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</si>
  <si>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</si>
  <si>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</si>
  <si>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</si>
  <si>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</si>
  <si>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</si>
  <si>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</si>
  <si>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</si>
  <si>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</si>
  <si>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</si>
  <si>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</si>
  <si>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</si>
  <si>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</si>
  <si>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</si>
  <si>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</si>
  <si>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</si>
  <si>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</si>
  <si>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</si>
  <si>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</si>
  <si>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</si>
  <si>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</si>
  <si>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</si>
  <si>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9K-40016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</si>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</sst>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748B2A44-A706-47BE-84BB-25E8BC05BD50}"/>
    <cellStyle name="Normal" xfId="0" builtinId="0"/>
    <cellStyle name="Normal 10" xfId="2" xr:uid="{6DCBF24B-FC5C-4F94-A21D-07DB18B4D434}"/>
    <cellStyle name="Normal 2" xfId="1" xr:uid="{62ACFBD8-1C54-4C86-97E7-02DFBB94A955}"/>
    <cellStyle name="Normal 5" xfId="4" xr:uid="{0D6C4C4A-7CA7-4595-A8E1-C80DDCC85D0E}"/>
    <cellStyle name="Normal_COBA 2" xfId="5" xr:uid="{CE9FCB09-DA88-4021-81C9-350D0AEB3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572C7C1-24D4-424F-95AC-07187BC56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CC90122-D297-4290-91A6-20F113282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203D8F2-9857-4B38-8824-811892325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273C5C34-0689-4B8D-990C-1FB39AE2D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BB17F1A-8EB4-4635-BD78-7D881EEC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836B87A-71BC-4FF4-8CF7-A9EBB1B13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5972D8E-8693-4D99-AF6F-63181E00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147835</xdr:colOff>
      <xdr:row>22</xdr:row>
      <xdr:rowOff>0</xdr:rowOff>
    </xdr:from>
    <xdr:to>
      <xdr:col>10</xdr:col>
      <xdr:colOff>136072</xdr:colOff>
      <xdr:row>38</xdr:row>
      <xdr:rowOff>13608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EEF7E88-2DE1-44C9-B874-9C9846CD5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9135" y="4107180"/>
          <a:ext cx="1527477" cy="3053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981F-B470-461D-8675-E3EB6CC8C13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45527.448884953701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45527.448884953701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45527.448884953701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45527.448884953701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45527.448884953701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HA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HA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HA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HA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W8D-20003</v>
      </c>
      <c r="AF10" s="61"/>
      <c r="AG10" s="3"/>
      <c r="AH10" s="54" t="s">
        <v>23</v>
      </c>
      <c r="AI10" s="37"/>
      <c r="AJ10" s="38"/>
      <c r="AK10" s="55" t="str">
        <f>IF($BQ$32="9K-11383","53PR-I/HC","53PR-I/NC")</f>
        <v>53PR-I/NC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W8D-20003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W8D-20003</v>
      </c>
      <c r="BL10" s="61"/>
      <c r="BM10" s="3"/>
      <c r="BN10" s="54" t="s">
        <v>23</v>
      </c>
      <c r="BO10" s="37"/>
      <c r="BP10" s="38"/>
      <c r="BQ10" s="55" t="str">
        <f>IF($AK$10&gt;0,$AK$10,"")</f>
        <v>53PR-I/NC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W8D-20003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161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161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162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162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214" t="s">
        <v>82</v>
      </c>
      <c r="AI22" s="215"/>
      <c r="AJ22" s="204" t="s">
        <v>83</v>
      </c>
      <c r="AK22" s="168" t="s">
        <v>84</v>
      </c>
      <c r="AL22" s="169" t="str">
        <f t="shared" ref="AL22:AL27" si="3">IF(AK22&gt;"","-","")</f>
        <v>-</v>
      </c>
      <c r="AM22" s="202">
        <v>0</v>
      </c>
      <c r="AN22" s="171">
        <f>HS.1-12</f>
        <v>2753</v>
      </c>
      <c r="AO22" s="172">
        <v>1</v>
      </c>
      <c r="AP22" s="173">
        <f t="shared" ref="AP22:AP27" si="4">IF(AO22&lt;0.1,"",Q*AO22)</f>
        <v>1</v>
      </c>
      <c r="AQ22" s="210"/>
      <c r="AR22" s="175"/>
      <c r="AS22" s="176"/>
      <c r="AT22" s="212"/>
      <c r="AU22" s="178">
        <f t="shared" ref="AU22:AU27" si="5">IF(AK22&gt;"",VLOOKUP(AK22,MATERIAL_WEIGHT,2,FALSE),"")</f>
        <v>7.5999999999999998E-2</v>
      </c>
      <c r="AV22" s="179">
        <f t="shared" ref="AV22:AV27" si="6">IF(AK22&gt;"",(AU22*AN22*AP22)/1000,"")</f>
        <v>0.209228</v>
      </c>
      <c r="AW22" s="4"/>
      <c r="AX22" s="199" t="s">
        <v>163</v>
      </c>
      <c r="AY22" s="200"/>
      <c r="AZ22" s="201"/>
      <c r="BA22" s="205" t="s">
        <v>85</v>
      </c>
      <c r="BB22" s="169"/>
      <c r="BC22" s="181"/>
      <c r="BD22" s="182" t="s">
        <v>170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175</v>
      </c>
      <c r="BO22" s="200"/>
      <c r="BP22" s="201"/>
      <c r="BQ22" s="205" t="s">
        <v>181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182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214" t="s">
        <v>82</v>
      </c>
      <c r="AI23" s="215"/>
      <c r="AJ23" s="204" t="s">
        <v>83</v>
      </c>
      <c r="AK23" s="218" t="s">
        <v>84</v>
      </c>
      <c r="AL23" s="169" t="str">
        <f t="shared" si="3"/>
        <v>-</v>
      </c>
      <c r="AM23" s="219">
        <v>0</v>
      </c>
      <c r="AN23" s="171">
        <f>W-70-225</f>
        <v>705</v>
      </c>
      <c r="AO23" s="220">
        <v>2</v>
      </c>
      <c r="AP23" s="222">
        <f t="shared" si="4"/>
        <v>2</v>
      </c>
      <c r="AQ23" s="221"/>
      <c r="AR23" s="175"/>
      <c r="AS23" s="176"/>
      <c r="AT23" s="212"/>
      <c r="AU23" s="178">
        <f t="shared" si="5"/>
        <v>7.5999999999999998E-2</v>
      </c>
      <c r="AV23" s="179">
        <f t="shared" si="6"/>
        <v>0.10715999999999999</v>
      </c>
      <c r="AW23" s="4"/>
      <c r="AX23" s="199" t="s">
        <v>164</v>
      </c>
      <c r="AY23" s="200"/>
      <c r="AZ23" s="201"/>
      <c r="BA23" s="168" t="s">
        <v>114</v>
      </c>
      <c r="BB23" s="169"/>
      <c r="BC23" s="181"/>
      <c r="BD23" s="182" t="s">
        <v>170</v>
      </c>
      <c r="BE23" s="172">
        <v>4</v>
      </c>
      <c r="BF23" s="173">
        <f t="shared" si="7"/>
        <v>4</v>
      </c>
      <c r="BG23" s="184"/>
      <c r="BH23" s="185" t="s">
        <v>115</v>
      </c>
      <c r="BI23" s="186"/>
      <c r="BJ23" s="187"/>
      <c r="BK23" s="206"/>
      <c r="BL23" s="189" t="s">
        <v>113</v>
      </c>
      <c r="BM23" s="4"/>
      <c r="BN23" s="199" t="s">
        <v>176</v>
      </c>
      <c r="BO23" s="200"/>
      <c r="BP23" s="201"/>
      <c r="BQ23" s="168" t="s">
        <v>93</v>
      </c>
      <c r="BR23" s="169"/>
      <c r="BS23" s="181"/>
      <c r="BT23" s="182" t="s">
        <v>171</v>
      </c>
      <c r="BU23" s="172">
        <f>(WS.1-12)/1000</f>
        <v>0.91800000000000004</v>
      </c>
      <c r="BV23" s="173">
        <f t="shared" si="8"/>
        <v>0.91800000000000004</v>
      </c>
      <c r="BW23" s="184" t="s">
        <v>107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170">
        <v>0</v>
      </c>
      <c r="AN24" s="171">
        <v>201</v>
      </c>
      <c r="AO24" s="172">
        <v>2</v>
      </c>
      <c r="AP24" s="173">
        <f t="shared" si="4"/>
        <v>2</v>
      </c>
      <c r="AQ24" s="221"/>
      <c r="AR24" s="175"/>
      <c r="AS24" s="176"/>
      <c r="AT24" s="177"/>
      <c r="AU24" s="178">
        <f t="shared" si="5"/>
        <v>7.5999999999999998E-2</v>
      </c>
      <c r="AV24" s="179">
        <f t="shared" si="6"/>
        <v>3.0551999999999999E-2</v>
      </c>
      <c r="AW24" s="4"/>
      <c r="AX24" s="199" t="s">
        <v>164</v>
      </c>
      <c r="AY24" s="200"/>
      <c r="AZ24" s="201"/>
      <c r="BA24" s="168" t="s">
        <v>91</v>
      </c>
      <c r="BB24" s="169"/>
      <c r="BC24" s="181"/>
      <c r="BD24" s="182" t="s">
        <v>170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177</v>
      </c>
      <c r="BO24" s="200"/>
      <c r="BP24" s="201"/>
      <c r="BQ24" s="168" t="s">
        <v>98</v>
      </c>
      <c r="BR24" s="169"/>
      <c r="BS24" s="181"/>
      <c r="BT24" s="182" t="s">
        <v>172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89</v>
      </c>
      <c r="AI25" s="200"/>
      <c r="AJ25" s="204" t="s">
        <v>83</v>
      </c>
      <c r="AK25" s="168" t="s">
        <v>90</v>
      </c>
      <c r="AL25" s="169" t="str">
        <f t="shared" si="3"/>
        <v>-</v>
      </c>
      <c r="AM25" s="223">
        <v>1</v>
      </c>
      <c r="AN25" s="208">
        <f>WS.1-12</f>
        <v>918</v>
      </c>
      <c r="AO25" s="172">
        <v>1</v>
      </c>
      <c r="AP25" s="173">
        <f t="shared" si="4"/>
        <v>1</v>
      </c>
      <c r="AQ25" s="221"/>
      <c r="AR25" s="175"/>
      <c r="AS25" s="176"/>
      <c r="AT25" s="212"/>
      <c r="AU25" s="178">
        <f t="shared" si="5"/>
        <v>0.187</v>
      </c>
      <c r="AV25" s="179">
        <f t="shared" si="6"/>
        <v>0.17166599999999999</v>
      </c>
      <c r="AW25" s="4"/>
      <c r="AX25" s="199" t="s">
        <v>165</v>
      </c>
      <c r="AY25" s="200"/>
      <c r="AZ25" s="201"/>
      <c r="BA25" s="168" t="s">
        <v>97</v>
      </c>
      <c r="BB25" s="169"/>
      <c r="BC25" s="181"/>
      <c r="BD25" s="182" t="s">
        <v>170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164</v>
      </c>
      <c r="BO25" s="200"/>
      <c r="BP25" s="201"/>
      <c r="BQ25" s="168" t="s">
        <v>102</v>
      </c>
      <c r="BR25" s="169"/>
      <c r="BS25" s="181"/>
      <c r="BT25" s="182" t="s">
        <v>172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95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170">
        <v>1</v>
      </c>
      <c r="AN26" s="208">
        <f>WS.1-8</f>
        <v>922</v>
      </c>
      <c r="AO26" s="172">
        <v>1</v>
      </c>
      <c r="AP26" s="173">
        <f t="shared" si="4"/>
        <v>1</v>
      </c>
      <c r="AQ26" s="221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164</v>
      </c>
      <c r="AY26" s="200"/>
      <c r="AZ26" s="201"/>
      <c r="BA26" s="168" t="s">
        <v>101</v>
      </c>
      <c r="BB26" s="169"/>
      <c r="BC26" s="181"/>
      <c r="BD26" s="182" t="s">
        <v>170</v>
      </c>
      <c r="BE26" s="172">
        <v>18</v>
      </c>
      <c r="BF26" s="173">
        <f t="shared" si="7"/>
        <v>18</v>
      </c>
      <c r="BG26" s="184"/>
      <c r="BH26" s="185" t="s">
        <v>173</v>
      </c>
      <c r="BI26" s="186"/>
      <c r="BJ26" s="187"/>
      <c r="BK26" s="188"/>
      <c r="BL26" s="189"/>
      <c r="BM26" s="4"/>
      <c r="BN26" s="199" t="s">
        <v>164</v>
      </c>
      <c r="BO26" s="200"/>
      <c r="BP26" s="201"/>
      <c r="BQ26" s="168" t="s">
        <v>105</v>
      </c>
      <c r="BR26" s="169"/>
      <c r="BS26" s="181"/>
      <c r="BT26" s="182" t="s">
        <v>172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100</v>
      </c>
      <c r="AI27" s="215"/>
      <c r="AJ27" s="204" t="s">
        <v>83</v>
      </c>
      <c r="AK27" s="168" t="s">
        <v>96</v>
      </c>
      <c r="AL27" s="169" t="str">
        <f t="shared" si="3"/>
        <v>-</v>
      </c>
      <c r="AM27" s="170">
        <v>4</v>
      </c>
      <c r="AN27" s="171">
        <f>HS.1-12</f>
        <v>2753</v>
      </c>
      <c r="AO27" s="172">
        <v>1</v>
      </c>
      <c r="AP27" s="173">
        <f t="shared" si="4"/>
        <v>1</v>
      </c>
      <c r="AQ27" s="221"/>
      <c r="AR27" s="175"/>
      <c r="AS27" s="176"/>
      <c r="AT27" s="212"/>
      <c r="AU27" s="178">
        <f t="shared" si="5"/>
        <v>0.20799999999999999</v>
      </c>
      <c r="AV27" s="179">
        <f t="shared" si="6"/>
        <v>0.57262400000000002</v>
      </c>
      <c r="AW27" s="4"/>
      <c r="AX27" s="199" t="s">
        <v>166</v>
      </c>
      <c r="AY27" s="200"/>
      <c r="AZ27" s="201"/>
      <c r="BA27" s="168" t="s">
        <v>103</v>
      </c>
      <c r="BB27" s="169"/>
      <c r="BC27" s="181"/>
      <c r="BD27" s="182" t="s">
        <v>171</v>
      </c>
      <c r="BE27" s="172">
        <v>1</v>
      </c>
      <c r="BF27" s="173">
        <f t="shared" si="7"/>
        <v>1</v>
      </c>
      <c r="BG27" s="213"/>
      <c r="BH27" s="185" t="s">
        <v>104</v>
      </c>
      <c r="BI27" s="186"/>
      <c r="BJ27" s="187"/>
      <c r="BK27" s="188"/>
      <c r="BL27" s="189"/>
      <c r="BM27" s="4"/>
      <c r="BN27" s="199" t="s">
        <v>178</v>
      </c>
      <c r="BO27" s="200"/>
      <c r="BP27" s="201"/>
      <c r="BQ27" s="168" t="s">
        <v>116</v>
      </c>
      <c r="BR27" s="169"/>
      <c r="BS27" s="181"/>
      <c r="BT27" s="182" t="s">
        <v>172</v>
      </c>
      <c r="BU27" s="172">
        <v>1</v>
      </c>
      <c r="BV27" s="173">
        <f t="shared" si="8"/>
        <v>1</v>
      </c>
      <c r="BW27" s="213"/>
      <c r="BX27" s="185" t="s">
        <v>117</v>
      </c>
      <c r="BY27" s="186"/>
      <c r="BZ27" s="187"/>
      <c r="CA27" s="188"/>
      <c r="CB27" s="189" t="s">
        <v>113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04"/>
      <c r="AK28" s="168"/>
      <c r="AL28" s="169"/>
      <c r="AM28" s="202"/>
      <c r="AN28" s="171"/>
      <c r="AO28" s="172"/>
      <c r="AP28" s="173"/>
      <c r="AQ28" s="210"/>
      <c r="AR28" s="175"/>
      <c r="AS28" s="176"/>
      <c r="AT28" s="212"/>
      <c r="AU28" s="178"/>
      <c r="AV28" s="179"/>
      <c r="AW28" s="4"/>
      <c r="AX28" s="199" t="s">
        <v>167</v>
      </c>
      <c r="AY28" s="200"/>
      <c r="AZ28" s="201"/>
      <c r="BA28" s="168" t="s">
        <v>106</v>
      </c>
      <c r="BB28" s="169"/>
      <c r="BC28" s="181"/>
      <c r="BD28" s="182" t="s">
        <v>171</v>
      </c>
      <c r="BE28" s="172">
        <f>((W-61)+((H-38)*2))/1000</f>
        <v>6.4630000000000001</v>
      </c>
      <c r="BF28" s="173">
        <f t="shared" si="7"/>
        <v>6.4630000000000001</v>
      </c>
      <c r="BG28" s="184" t="s">
        <v>107</v>
      </c>
      <c r="BH28" s="185"/>
      <c r="BI28" s="186"/>
      <c r="BJ28" s="187"/>
      <c r="BK28" s="188"/>
      <c r="BL28" s="189"/>
      <c r="BM28" s="4"/>
      <c r="BN28" s="199" t="s">
        <v>179</v>
      </c>
      <c r="BO28" s="200"/>
      <c r="BP28" s="201"/>
      <c r="BQ28" s="168" t="s">
        <v>111</v>
      </c>
      <c r="BR28" s="169"/>
      <c r="BS28" s="181"/>
      <c r="BT28" s="182" t="s">
        <v>170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04"/>
      <c r="AK29" s="218"/>
      <c r="AL29" s="169"/>
      <c r="AM29" s="219"/>
      <c r="AN29" s="171"/>
      <c r="AO29" s="220"/>
      <c r="AP29" s="222"/>
      <c r="AQ29" s="221"/>
      <c r="AR29" s="175"/>
      <c r="AS29" s="176"/>
      <c r="AT29" s="212"/>
      <c r="AU29" s="178"/>
      <c r="AV29" s="179"/>
      <c r="AW29" s="4"/>
      <c r="AX29" s="199" t="s">
        <v>168</v>
      </c>
      <c r="AY29" s="200"/>
      <c r="AZ29" s="201"/>
      <c r="BA29" s="168" t="s">
        <v>108</v>
      </c>
      <c r="BB29" s="169"/>
      <c r="BC29" s="181"/>
      <c r="BD29" s="182" t="s">
        <v>170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164</v>
      </c>
      <c r="BO29" s="200"/>
      <c r="BP29" s="201"/>
      <c r="BQ29" s="168" t="s">
        <v>112</v>
      </c>
      <c r="BR29" s="169"/>
      <c r="BS29" s="181"/>
      <c r="BT29" s="182" t="s">
        <v>170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113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170"/>
      <c r="AN30" s="171"/>
      <c r="AO30" s="172"/>
      <c r="AP30" s="173"/>
      <c r="AQ30" s="221"/>
      <c r="AR30" s="175"/>
      <c r="AS30" s="176"/>
      <c r="AT30" s="177"/>
      <c r="AU30" s="178"/>
      <c r="AV30" s="179"/>
      <c r="AW30" s="4"/>
      <c r="AX30" s="199" t="s">
        <v>163</v>
      </c>
      <c r="AY30" s="200"/>
      <c r="AZ30" s="201"/>
      <c r="BA30" s="168" t="s">
        <v>109</v>
      </c>
      <c r="BB30" s="169"/>
      <c r="BC30" s="181"/>
      <c r="BD30" s="182" t="s">
        <v>170</v>
      </c>
      <c r="BE30" s="172">
        <v>1</v>
      </c>
      <c r="BF30" s="173">
        <f t="shared" si="7"/>
        <v>1</v>
      </c>
      <c r="BG30" s="184"/>
      <c r="BH30" s="185" t="s">
        <v>110</v>
      </c>
      <c r="BI30" s="186"/>
      <c r="BJ30" s="187"/>
      <c r="BK30" s="188"/>
      <c r="BL30" s="189"/>
      <c r="BM30" s="4"/>
      <c r="BN30" s="199" t="s">
        <v>180</v>
      </c>
      <c r="BO30" s="200"/>
      <c r="BP30" s="201"/>
      <c r="BQ30" s="168" t="s">
        <v>119</v>
      </c>
      <c r="BR30" s="169"/>
      <c r="BS30" s="181"/>
      <c r="BT30" s="182" t="s">
        <v>172</v>
      </c>
      <c r="BU30" s="172">
        <v>1</v>
      </c>
      <c r="BV30" s="173">
        <f t="shared" si="8"/>
        <v>1</v>
      </c>
      <c r="BW30" s="184"/>
      <c r="BX30" s="185" t="s">
        <v>120</v>
      </c>
      <c r="BY30" s="186"/>
      <c r="BZ30" s="187"/>
      <c r="CA30" s="188"/>
      <c r="CB30" s="189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23"/>
      <c r="AN31" s="208"/>
      <c r="AO31" s="172"/>
      <c r="AP31" s="173"/>
      <c r="AQ31" s="221"/>
      <c r="AR31" s="175"/>
      <c r="AS31" s="176"/>
      <c r="AT31" s="212"/>
      <c r="AU31" s="178"/>
      <c r="AV31" s="179"/>
      <c r="AW31" s="4"/>
      <c r="AX31" s="199" t="s">
        <v>169</v>
      </c>
      <c r="AY31" s="200"/>
      <c r="AZ31" s="201"/>
      <c r="BA31" s="168" t="s">
        <v>118</v>
      </c>
      <c r="BB31" s="169"/>
      <c r="BC31" s="181"/>
      <c r="BD31" s="182" t="s">
        <v>172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174</v>
      </c>
      <c r="BI31" s="186"/>
      <c r="BJ31" s="187"/>
      <c r="BK31" s="188"/>
      <c r="BL31" s="189" t="s">
        <v>113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1"/>
      <c r="AR32" s="175"/>
      <c r="AS32" s="176"/>
      <c r="AT32" s="212"/>
      <c r="AU32" s="178"/>
      <c r="AV32" s="179"/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1"/>
      <c r="AR33" s="175"/>
      <c r="AS33" s="176"/>
      <c r="AT33" s="212"/>
      <c r="AU33" s="178"/>
      <c r="AV33" s="179"/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ref="AL22:AL47" si="14">IF(AK34&gt;"","-","")</f>
        <v/>
      </c>
      <c r="AM34" s="170"/>
      <c r="AN34" s="171"/>
      <c r="AO34" s="172"/>
      <c r="AP34" s="173" t="str">
        <f t="shared" ref="AP22:AP47" si="15">IF(AO34&lt;0.1,"",Q*AO34)</f>
        <v/>
      </c>
      <c r="AQ34" s="221"/>
      <c r="AR34" s="175"/>
      <c r="AS34" s="176"/>
      <c r="AT34" s="212"/>
      <c r="AU34" s="178" t="str">
        <f t="shared" ref="AU22:AU38" si="16">IF(AK34&gt;"",VLOOKUP(AK34,MATERIAL_WEIGHT,2,FALSE),"")</f>
        <v/>
      </c>
      <c r="AV34" s="179" t="str">
        <f t="shared" ref="AV22:AV47" si="17">IF(AK34&gt;"",(AU34*AN34*AP34)/1000,"")</f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tr">
        <f t="shared" si="12"/>
        <v/>
      </c>
      <c r="BO34" s="200"/>
      <c r="BP34" s="201"/>
      <c r="BQ34" s="168"/>
      <c r="BR34" s="169"/>
      <c r="BS34" s="181"/>
      <c r="BT34" s="182" t="str">
        <f t="shared" si="13"/>
        <v/>
      </c>
      <c r="BU34" s="172"/>
      <c r="BV34" s="173" t="str">
        <f t="shared" si="8"/>
        <v/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14"/>
        <v/>
      </c>
      <c r="AM35" s="170"/>
      <c r="AN35" s="171"/>
      <c r="AO35" s="172"/>
      <c r="AP35" s="173" t="str">
        <f t="shared" si="15"/>
        <v/>
      </c>
      <c r="AQ35" s="221"/>
      <c r="AR35" s="175"/>
      <c r="AS35" s="176"/>
      <c r="AT35" s="212"/>
      <c r="AU35" s="178" t="str">
        <f t="shared" si="16"/>
        <v/>
      </c>
      <c r="AV35" s="179" t="str">
        <f t="shared" si="17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205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14"/>
        <v/>
      </c>
      <c r="AM36" s="170"/>
      <c r="AN36" s="171"/>
      <c r="AO36" s="172"/>
      <c r="AP36" s="173" t="str">
        <f t="shared" si="15"/>
        <v/>
      </c>
      <c r="AQ36" s="221"/>
      <c r="AR36" s="175"/>
      <c r="AS36" s="176"/>
      <c r="AT36" s="212"/>
      <c r="AU36" s="178" t="str">
        <f t="shared" si="16"/>
        <v/>
      </c>
      <c r="AV36" s="179" t="str">
        <f t="shared" si="17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14"/>
        <v/>
      </c>
      <c r="AM37" s="170"/>
      <c r="AN37" s="171"/>
      <c r="AO37" s="172"/>
      <c r="AP37" s="173" t="str">
        <f t="shared" si="15"/>
        <v/>
      </c>
      <c r="AQ37" s="221"/>
      <c r="AR37" s="175"/>
      <c r="AS37" s="176"/>
      <c r="AT37" s="212"/>
      <c r="AU37" s="178" t="str">
        <f t="shared" si="16"/>
        <v/>
      </c>
      <c r="AV37" s="179" t="str">
        <f t="shared" si="17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14"/>
        <v/>
      </c>
      <c r="AM38" s="170"/>
      <c r="AN38" s="208"/>
      <c r="AO38" s="172"/>
      <c r="AP38" s="173" t="str">
        <f t="shared" si="15"/>
        <v/>
      </c>
      <c r="AQ38" s="221"/>
      <c r="AR38" s="175"/>
      <c r="AS38" s="176"/>
      <c r="AT38" s="212"/>
      <c r="AU38" s="178" t="str">
        <f t="shared" si="16"/>
        <v/>
      </c>
      <c r="AV38" s="179" t="str">
        <f t="shared" si="17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4"/>
        <v/>
      </c>
      <c r="AM39" s="170"/>
      <c r="AN39" s="208"/>
      <c r="AO39" s="172"/>
      <c r="AP39" s="173" t="str">
        <f t="shared" si="15"/>
        <v/>
      </c>
      <c r="AQ39" s="221"/>
      <c r="AR39" s="175"/>
      <c r="AS39" s="176"/>
      <c r="AT39" s="212"/>
      <c r="AU39" s="178" t="str">
        <f t="shared" ref="AU39:AU47" si="18">IF(AK39&gt;"",VLOOKUP(AK39,MATERIAL_WEIGHT,2,FALSE),"")</f>
        <v/>
      </c>
      <c r="AV39" s="179" t="str">
        <f t="shared" si="17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4"/>
        <v/>
      </c>
      <c r="AM40" s="170"/>
      <c r="AN40" s="171"/>
      <c r="AO40" s="172"/>
      <c r="AP40" s="173" t="str">
        <f t="shared" si="15"/>
        <v/>
      </c>
      <c r="AQ40" s="221"/>
      <c r="AR40" s="175"/>
      <c r="AS40" s="176"/>
      <c r="AT40" s="212"/>
      <c r="AU40" s="178" t="str">
        <f t="shared" si="18"/>
        <v/>
      </c>
      <c r="AV40" s="179" t="str">
        <f t="shared" si="17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213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121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4"/>
        <v/>
      </c>
      <c r="AM41" s="170"/>
      <c r="AN41" s="171"/>
      <c r="AO41" s="172"/>
      <c r="AP41" s="173" t="str">
        <f t="shared" si="15"/>
        <v/>
      </c>
      <c r="AQ41" s="221"/>
      <c r="AR41" s="175"/>
      <c r="AS41" s="176"/>
      <c r="AT41" s="212"/>
      <c r="AU41" s="178" t="str">
        <f t="shared" si="18"/>
        <v/>
      </c>
      <c r="AV41" s="179" t="str">
        <f t="shared" si="17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4"/>
        <v/>
      </c>
      <c r="AM42" s="170"/>
      <c r="AN42" s="171"/>
      <c r="AO42" s="172"/>
      <c r="AP42" s="173" t="str">
        <f t="shared" si="15"/>
        <v/>
      </c>
      <c r="AQ42" s="221"/>
      <c r="AR42" s="175"/>
      <c r="AS42" s="176"/>
      <c r="AT42" s="212"/>
      <c r="AU42" s="178" t="str">
        <f t="shared" si="18"/>
        <v/>
      </c>
      <c r="AV42" s="179" t="str">
        <f t="shared" si="17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122</v>
      </c>
      <c r="C43" s="241"/>
      <c r="D43" s="241"/>
      <c r="E43" s="241"/>
      <c r="F43" s="242"/>
      <c r="G43" s="243"/>
      <c r="H43" s="244"/>
      <c r="I43" s="234"/>
      <c r="J43" s="245" t="s">
        <v>123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4"/>
        <v/>
      </c>
      <c r="AM43" s="170"/>
      <c r="AN43" s="208"/>
      <c r="AO43" s="172"/>
      <c r="AP43" s="173" t="str">
        <f t="shared" si="15"/>
        <v/>
      </c>
      <c r="AQ43" s="221"/>
      <c r="AR43" s="175"/>
      <c r="AS43" s="176"/>
      <c r="AT43" s="212"/>
      <c r="AU43" s="178" t="str">
        <f t="shared" si="18"/>
        <v/>
      </c>
      <c r="AV43" s="179" t="str">
        <f t="shared" si="17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124</v>
      </c>
      <c r="C44" s="329" t="s">
        <v>125</v>
      </c>
      <c r="D44" s="330"/>
      <c r="E44" s="331"/>
      <c r="F44" s="329" t="s">
        <v>126</v>
      </c>
      <c r="G44" s="330"/>
      <c r="H44" s="331"/>
      <c r="I44" s="253"/>
      <c r="J44" s="254" t="s">
        <v>124</v>
      </c>
      <c r="K44" s="329" t="s">
        <v>125</v>
      </c>
      <c r="L44" s="330"/>
      <c r="M44" s="330"/>
      <c r="N44" s="331"/>
      <c r="O44" s="254" t="s">
        <v>127</v>
      </c>
      <c r="P44" s="255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4"/>
        <v/>
      </c>
      <c r="AM44" s="170"/>
      <c r="AN44" s="171"/>
      <c r="AO44" s="172"/>
      <c r="AP44" s="173" t="str">
        <f t="shared" si="15"/>
        <v/>
      </c>
      <c r="AQ44" s="221"/>
      <c r="AR44" s="175"/>
      <c r="AS44" s="176"/>
      <c r="AT44" s="212"/>
      <c r="AU44" s="178" t="str">
        <f t="shared" si="18"/>
        <v/>
      </c>
      <c r="AV44" s="179" t="str">
        <f t="shared" si="17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128</v>
      </c>
      <c r="D45" s="258"/>
      <c r="E45" s="258"/>
      <c r="F45" s="259"/>
      <c r="G45" s="260"/>
      <c r="H45" s="261"/>
      <c r="I45" s="262"/>
      <c r="J45" s="263">
        <v>1</v>
      </c>
      <c r="K45" s="264" t="s">
        <v>129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4"/>
        <v/>
      </c>
      <c r="AM45" s="170"/>
      <c r="AN45" s="208"/>
      <c r="AO45" s="172"/>
      <c r="AP45" s="173" t="str">
        <f t="shared" si="15"/>
        <v/>
      </c>
      <c r="AQ45" s="221"/>
      <c r="AR45" s="175"/>
      <c r="AS45" s="176"/>
      <c r="AT45" s="212"/>
      <c r="AU45" s="178" t="str">
        <f t="shared" si="18"/>
        <v/>
      </c>
      <c r="AV45" s="179" t="str">
        <f t="shared" si="17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130</v>
      </c>
      <c r="D46" s="260"/>
      <c r="E46" s="260"/>
      <c r="F46" s="264"/>
      <c r="G46" s="260"/>
      <c r="H46" s="261"/>
      <c r="I46" s="262"/>
      <c r="J46" s="263">
        <v>2</v>
      </c>
      <c r="K46" s="264" t="s">
        <v>131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4"/>
        <v/>
      </c>
      <c r="AM46" s="170"/>
      <c r="AN46" s="171"/>
      <c r="AO46" s="172"/>
      <c r="AP46" s="173" t="str">
        <f t="shared" si="15"/>
        <v/>
      </c>
      <c r="AQ46" s="221"/>
      <c r="AR46" s="175"/>
      <c r="AS46" s="176"/>
      <c r="AT46" s="212"/>
      <c r="AU46" s="178" t="str">
        <f t="shared" si="18"/>
        <v/>
      </c>
      <c r="AV46" s="179" t="str">
        <f t="shared" si="17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132</v>
      </c>
      <c r="D47" s="260"/>
      <c r="E47" s="260"/>
      <c r="F47" s="264"/>
      <c r="G47" s="260"/>
      <c r="H47" s="261"/>
      <c r="I47" s="269"/>
      <c r="J47" s="263">
        <v>3</v>
      </c>
      <c r="K47" s="264" t="s">
        <v>133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4"/>
        <v/>
      </c>
      <c r="AM47" s="170"/>
      <c r="AN47" s="171"/>
      <c r="AO47" s="172"/>
      <c r="AP47" s="173" t="str">
        <f t="shared" si="15"/>
        <v/>
      </c>
      <c r="AQ47" s="221"/>
      <c r="AR47" s="175"/>
      <c r="AS47" s="176"/>
      <c r="AT47" s="212"/>
      <c r="AU47" s="178" t="str">
        <f t="shared" si="18"/>
        <v/>
      </c>
      <c r="AV47" s="179" t="str">
        <f t="shared" si="17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134</v>
      </c>
      <c r="D48" s="260"/>
      <c r="E48" s="260"/>
      <c r="F48" s="264"/>
      <c r="G48" s="260"/>
      <c r="H48" s="261"/>
      <c r="I48" s="269"/>
      <c r="J48" s="263">
        <v>4</v>
      </c>
      <c r="K48" s="264" t="s">
        <v>135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136</v>
      </c>
      <c r="AD48" s="274"/>
      <c r="AE48" s="275" t="s">
        <v>137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136</v>
      </c>
      <c r="AT48" s="274"/>
      <c r="AU48" s="275" t="s">
        <v>137</v>
      </c>
      <c r="AV48" s="276">
        <f>SUM(AV22:AV47)</f>
        <v>1.2830059999999999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138</v>
      </c>
      <c r="D49" s="260"/>
      <c r="E49" s="260"/>
      <c r="F49" s="264"/>
      <c r="G49" s="260"/>
      <c r="H49" s="261"/>
      <c r="I49" s="269"/>
      <c r="J49" s="263">
        <v>5</v>
      </c>
      <c r="K49" s="264" t="s">
        <v>139</v>
      </c>
      <c r="L49" s="260"/>
      <c r="M49" s="260"/>
      <c r="N49" s="265"/>
      <c r="O49" s="266"/>
      <c r="P49" s="267"/>
      <c r="Q49" s="4"/>
      <c r="R49" s="277" t="s">
        <v>140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141</v>
      </c>
      <c r="AE49" s="281" t="s">
        <v>142</v>
      </c>
      <c r="AF49" s="282">
        <f>AF48*0.986</f>
        <v>3.8250913579999999</v>
      </c>
      <c r="AG49" s="4"/>
      <c r="AH49" s="277" t="s">
        <v>140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141</v>
      </c>
      <c r="AU49" s="281" t="s">
        <v>142</v>
      </c>
      <c r="AV49" s="282">
        <f>AV48*0.986</f>
        <v>1.2650439159999998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143</v>
      </c>
      <c r="D50" s="260"/>
      <c r="E50" s="260"/>
      <c r="F50" s="264"/>
      <c r="G50" s="260"/>
      <c r="H50" s="261"/>
      <c r="I50" s="269"/>
      <c r="J50" s="263">
        <v>6</v>
      </c>
      <c r="K50" s="264" t="s">
        <v>144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145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145</v>
      </c>
      <c r="AV50" s="282">
        <f>AV48*0.974*0.986</f>
        <v>1.2321527741839999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146</v>
      </c>
      <c r="D51" s="260"/>
      <c r="E51" s="260"/>
      <c r="F51" s="264"/>
      <c r="G51" s="260"/>
      <c r="H51" s="261"/>
      <c r="I51" s="269"/>
      <c r="J51" s="263">
        <v>7</v>
      </c>
      <c r="K51" s="264" t="s">
        <v>147</v>
      </c>
      <c r="L51" s="260"/>
      <c r="M51" s="260"/>
      <c r="N51" s="265"/>
      <c r="O51" s="266"/>
      <c r="P51" s="267"/>
      <c r="Q51" s="4"/>
      <c r="R51" s="285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149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150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151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152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153</v>
      </c>
      <c r="C55" s="269"/>
      <c r="D55" s="269"/>
      <c r="E55" s="269"/>
      <c r="F55" s="269"/>
      <c r="G55" s="269"/>
      <c r="H55" s="269"/>
      <c r="I55" s="269"/>
      <c r="J55" s="303" t="s">
        <v>154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155</v>
      </c>
      <c r="K56" s="308"/>
      <c r="L56" s="308"/>
      <c r="M56" s="308"/>
      <c r="N56" s="309"/>
      <c r="O56" s="310" t="s">
        <v>156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" si="19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157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158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158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158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158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158</v>
      </c>
    </row>
    <row r="62" spans="2:120" x14ac:dyDescent="0.25">
      <c r="BT62" s="278" t="s">
        <v>159</v>
      </c>
    </row>
    <row r="63" spans="2:120" x14ac:dyDescent="0.25">
      <c r="BT63" s="325"/>
    </row>
    <row r="64" spans="2:120" x14ac:dyDescent="0.25">
      <c r="BT64" s="325" t="s">
        <v>160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2024-07-30T09:17:41Z</dcterms:created>
  <dcterms:modified xsi:type="dcterms:W3CDTF">2024-08-23T03:46:27Z</dcterms:modified>
</cp:coreProperties>
</file>