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55515A0C-0AF9-4F04-9CFA-40736D5F2521}" xr6:coauthVersionLast="47" xr6:coauthVersionMax="47" xr10:uidLastSave="{00000000-0000-0000-0000-000000000000}"/>
  <bookViews>
    <workbookView xWindow="-108" yWindow="-108" windowWidth="23256" windowHeight="12456" xr2:uid="{96FE0097-6AB1-453E-8E9C-32D6F07F6D6F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5" i="1"/>
  <c r="BU26" i="1"/>
  <c r="BV26" i="1" s="1"/>
  <c r="BU23" i="1"/>
  <c r="BE31" i="1"/>
  <c r="BE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F26" i="1"/>
  <c r="AU26" i="1"/>
  <c r="AP26" i="1"/>
  <c r="AL26" i="1"/>
  <c r="AF26" i="1"/>
  <c r="AE26" i="1"/>
  <c r="Z26" i="1"/>
  <c r="V26" i="1"/>
  <c r="BV25" i="1"/>
  <c r="BF25" i="1"/>
  <c r="AU25" i="1"/>
  <c r="AV25" i="1" s="1"/>
  <c r="AP25" i="1"/>
  <c r="AN25" i="1"/>
  <c r="AL25" i="1"/>
  <c r="AF25" i="1"/>
  <c r="AE25" i="1"/>
  <c r="Z25" i="1"/>
  <c r="V25" i="1"/>
  <c r="BV24" i="1"/>
  <c r="BF24" i="1"/>
  <c r="AU24" i="1"/>
  <c r="AV24" i="1" s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N24" i="1" s="1"/>
  <c r="L14" i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BV27" i="1" l="1"/>
  <c r="AF48" i="1"/>
  <c r="BG9" i="1"/>
  <c r="AE4" i="1"/>
  <c r="AA9" i="1"/>
  <c r="U3" i="1"/>
  <c r="CA4" i="1"/>
  <c r="BW9" i="1"/>
  <c r="AT11" i="1"/>
  <c r="AD14" i="1"/>
  <c r="BK4" i="1"/>
  <c r="AK3" i="1"/>
  <c r="AT12" i="1"/>
  <c r="AV17" i="1"/>
  <c r="BV30" i="1"/>
  <c r="AD12" i="1"/>
  <c r="BZ12" i="1"/>
  <c r="BA3" i="1"/>
  <c r="BZ11" i="1"/>
  <c r="AN27" i="1"/>
  <c r="AV27" i="1" s="1"/>
  <c r="BV29" i="1"/>
  <c r="BZ14" i="1"/>
  <c r="AN22" i="1"/>
  <c r="AV22" i="1" s="1"/>
  <c r="AV48" i="1" s="1"/>
  <c r="AN23" i="1"/>
  <c r="AV23" i="1" s="1"/>
  <c r="AN26" i="1"/>
  <c r="AV26" i="1" s="1"/>
  <c r="BV28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C30A886-DB97-4C7A-814A-A9DCE245693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17FE2E4-41E8-4040-9F97-7C8128D2B39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E2BE396-CB50-4324-B7CC-DF18D99884D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<sst xmlns="http://schemas.openxmlformats.org/spreadsheetml/2006/main" count="512" uniqueCount="193">
  <si>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</si>
  <si>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</si>
  <si>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</si>
  <si>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</si>
  <si>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</si>
  <si>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</si>
  <si>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</si>
  <si>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</si>
  <si>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</si>
  <si>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</si>
  <si>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</si>
  <si>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</si>
  <si>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</si>
  <si>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</si>
  <si>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</si>
  <si>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HF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</si>
  <si>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</si>
  <si>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</si>
  <si>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</si>
  <si>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</si>
  <si>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</si>
  <si>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</si>
  <si>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</si>
  <si>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</si>
  <si>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</si>
  <si>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</si>
  <si>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</si>
  <si>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</si>
  <si>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</si>
  <si>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</si>
  <si>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</si>
  <si>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</si>
  <si>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</si>
  <si>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</si>
  <si>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</si>
  <si>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</si>
  <si>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</si>
  <si>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</si>
  <si>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</si>
  <si>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</si>
  <si>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</si>
  <si>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</si>
  <si>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</si>
  <si>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</si>
  <si>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</si>
  <si>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</si>
  <si>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</si>
  <si>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</si>
  <si>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</si>
  <si>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</si>
  <si>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</si>
  <si>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</si>
  <si>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</si>
  <si>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</si>
  <si>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</si>
  <si>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</si>
  <si>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</si>
  <si>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</si>
  <si>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</si>
  <si>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</si>
  <si>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</si>
  <si>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</si>
  <si>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</si>
  <si>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</si>
  <si>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</si>
  <si>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</si>
  <si>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</si>
  <si>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</si>
  <si>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</si>
  <si>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</si>
  <si>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</si>
  <si>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</si>
  <si>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</si>
  <si>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</si>
  <si>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</si>
  <si>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</si>
  <si>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</si>
  <si>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</si>
  <si>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</si>
  <si>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</si>
  <si>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</si>
  <si>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</si>
  <si>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</si>
  <si>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</si>
  <si>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</si>
  <si>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</si>
  <si>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</si>
  <si>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</si>
  <si>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</si>
  <si>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</si>
  <si>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</si>
  <si>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</si>
  <si>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</si>
  <si>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</si>
  <si>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</si>
  <si>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</si>
  <si>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</si>
  <si>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</si>
  <si>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</si>
  <si>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</si>
  <si>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</si>
  <si>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</si>
  <si>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</si>
  <si>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</si>
  <si>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</si>
  <si>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</si>
  <si>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</si>
  <si>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PANEL</t>
  </si>
  <si>
    <t>9K-87026</t>
  </si>
  <si>
    <t>2K-22464</t>
  </si>
  <si>
    <t>M</t>
  </si>
  <si>
    <t>9K-11382</t>
  </si>
  <si>
    <t>9K-11386</t>
  </si>
  <si>
    <t>FOR LOCK RECEIVER</t>
  </si>
  <si>
    <t>K-19093</t>
  </si>
  <si>
    <t>FOR BRACKET</t>
  </si>
  <si>
    <t>BM-4025G</t>
  </si>
  <si>
    <t>FOR JOINT FRAME</t>
  </si>
  <si>
    <t>S</t>
  </si>
  <si>
    <t>9K-30297</t>
  </si>
  <si>
    <t>FOR CAP</t>
  </si>
  <si>
    <t>9K-30171</t>
  </si>
  <si>
    <t>9K-30296</t>
  </si>
  <si>
    <t>9K-11402</t>
  </si>
  <si>
    <t>9K-11384</t>
  </si>
  <si>
    <t>FOR HANDLE</t>
  </si>
  <si>
    <t>9K-11383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</si>
  <si>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</si>
  <si>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</si>
  <si>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</si>
  <si>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</si>
  <si>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</si>
  <si>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</si>
  <si>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</si>
  <si>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</si>
  <si>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</si>
  <si>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</si>
  <si>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</si>
  <si>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</si>
  <si>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</si>
  <si>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</si>
  <si>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</si>
  <si>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</si>
  <si>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</si>
  <si>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</si>
  <si>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</si>
  <si>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</si>
  <si>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</si>
  <si>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</si>
  <si>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</si>
  <si>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</si>
  <si>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</si>
  <si>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</si>
  <si>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</si>
  <si>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</si>
  <si>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</si>
  <si>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</si>
  <si>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</si>
  <si>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</si>
  <si>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</si>
  <si>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</si>
  <si>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</si>
  <si>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</si>
  <si>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</si>
  <si>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</si>
  <si>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</si>
  <si>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</si>
  <si>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</si>
  <si>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</si>
  <si>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</si>
  <si>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</si>
  <si>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</si>
  <si>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</si>
  <si>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</si>
  <si>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</si>
  <si>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</si>
  <si>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</si>
  <si>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</si>
  <si>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</si>
  <si>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</si>
  <si>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</si>
  <si>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</si>
  <si>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</si>
  <si>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BRACKET</t>
  </si>
  <si>
    <t>CAP</t>
  </si>
  <si>
    <t>LOCKSET</t>
  </si>
  <si>
    <t>LABEL</t>
  </si>
  <si>
    <t>HANDLE</t>
  </si>
  <si>
    <t>9K-40018</t>
  </si>
  <si>
    <t>WR-3120-1</t>
  </si>
  <si>
    <t>PW, PH</t>
  </si>
  <si>
    <t>FOR TOP, BOTTOM, HINGE, LOCK</t>
  </si>
  <si>
    <t>FOR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</si>
</sst>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F64001A-88F9-4590-9C9F-D456EE1C9BBC}"/>
    <cellStyle name="Normal" xfId="0" builtinId="0"/>
    <cellStyle name="Normal 10" xfId="2" xr:uid="{C2B693C6-ABDC-4FC9-BF52-829B79DC01BC}"/>
    <cellStyle name="Normal 2" xfId="1" xr:uid="{758F33FC-29B5-42F1-BB68-BDA144D3FE18}"/>
    <cellStyle name="Normal 5" xfId="4" xr:uid="{F77F8CCC-75A3-4CBB-BD7A-1340D4400F52}"/>
    <cellStyle name="Normal_COBA 2" xfId="5" xr:uid="{E3EADCA5-055C-49DA-8919-327A5C4A8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C25730F-9609-4C28-9D7C-3F1099FE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1CBBF38-3A33-4DC5-9D63-4CAD65213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9B9A5AE-08C1-4046-BF65-4604582CB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4F87739-BE7E-426A-87F5-4F96CA727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85FAFE3-2351-49E1-B7B2-A479BE58D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EFD8367-16CC-4AFD-9321-7253466D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96B127E-44CC-4AB9-B8F8-296DFB48D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174308</xdr:colOff>
      <xdr:row>39</xdr:row>
      <xdr:rowOff>7205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8B6B488-F1D5-4A21-8795-1ACD60558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13548" cy="3238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F3E6-E326-4FC5-A74D-5591CA269244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45527.455151041664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45527.455151041664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45527.455151041664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45527.455151041664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45527.455151041664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HF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HF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HF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HF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W8D-20004</v>
      </c>
      <c r="AF10" s="61"/>
      <c r="AG10" s="3"/>
      <c r="AH10" s="54" t="s">
        <v>23</v>
      </c>
      <c r="AI10" s="37"/>
      <c r="AJ10" s="38"/>
      <c r="AK10" s="55" t="str">
        <f>IF($BQ$35="9K-11383","53PR-I/HD","53PR-I/ND")</f>
        <v>53PR-I/ND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W8D-20004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W8D-20004</v>
      </c>
      <c r="BL10" s="61"/>
      <c r="BM10" s="3"/>
      <c r="BN10" s="54" t="s">
        <v>23</v>
      </c>
      <c r="BO10" s="37"/>
      <c r="BP10" s="38"/>
      <c r="BQ10" s="55" t="str">
        <f>IF($AK$10&gt;0,$AK$10,"")</f>
        <v>53PR-I/ND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166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166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167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167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168</v>
      </c>
      <c r="AY22" s="200"/>
      <c r="AZ22" s="201"/>
      <c r="BA22" s="205" t="s">
        <v>85</v>
      </c>
      <c r="BB22" s="169"/>
      <c r="BC22" s="181"/>
      <c r="BD22" s="182" t="s">
        <v>175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180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169</v>
      </c>
      <c r="AY23" s="200"/>
      <c r="AZ23" s="201"/>
      <c r="BA23" s="168" t="s">
        <v>116</v>
      </c>
      <c r="BB23" s="169"/>
      <c r="BC23" s="181"/>
      <c r="BD23" s="182" t="s">
        <v>175</v>
      </c>
      <c r="BE23" s="172">
        <v>4</v>
      </c>
      <c r="BF23" s="173">
        <f t="shared" si="7"/>
        <v>4</v>
      </c>
      <c r="BG23" s="184"/>
      <c r="BH23" s="185" t="s">
        <v>117</v>
      </c>
      <c r="BI23" s="186"/>
      <c r="BJ23" s="187"/>
      <c r="BK23" s="206"/>
      <c r="BL23" s="189" t="s">
        <v>118</v>
      </c>
      <c r="BM23" s="4"/>
      <c r="BN23" s="199" t="s">
        <v>181</v>
      </c>
      <c r="BO23" s="200"/>
      <c r="BP23" s="201"/>
      <c r="BQ23" s="168" t="s">
        <v>93</v>
      </c>
      <c r="BR23" s="169"/>
      <c r="BS23" s="181"/>
      <c r="BT23" s="182" t="s">
        <v>176</v>
      </c>
      <c r="BU23" s="172">
        <f>(WS.1-12)/1000</f>
        <v>0.91800000000000004</v>
      </c>
      <c r="BV23" s="173">
        <f t="shared" si="8"/>
        <v>0.91800000000000004</v>
      </c>
      <c r="BW23" s="184" t="s">
        <v>110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169</v>
      </c>
      <c r="AY24" s="200"/>
      <c r="AZ24" s="201"/>
      <c r="BA24" s="168" t="s">
        <v>91</v>
      </c>
      <c r="BB24" s="169"/>
      <c r="BC24" s="181"/>
      <c r="BD24" s="182" t="s">
        <v>175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182</v>
      </c>
      <c r="BO24" s="200"/>
      <c r="BP24" s="201"/>
      <c r="BQ24" s="168" t="s">
        <v>98</v>
      </c>
      <c r="BR24" s="169"/>
      <c r="BS24" s="181"/>
      <c r="BT24" s="182" t="s">
        <v>177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170</v>
      </c>
      <c r="AY25" s="200"/>
      <c r="AZ25" s="201"/>
      <c r="BA25" s="168" t="s">
        <v>97</v>
      </c>
      <c r="BB25" s="169"/>
      <c r="BC25" s="181"/>
      <c r="BD25" s="182" t="s">
        <v>175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169</v>
      </c>
      <c r="BO25" s="200"/>
      <c r="BP25" s="201"/>
      <c r="BQ25" s="168" t="s">
        <v>189</v>
      </c>
      <c r="BR25" s="169"/>
      <c r="BS25" s="181"/>
      <c r="BT25" s="182" t="s">
        <v>175</v>
      </c>
      <c r="BU25" s="172">
        <f>IF(HS.1=2365,16,IF(HS.1=2565,18,IF(HS.1=2765,20,0)))</f>
        <v>20</v>
      </c>
      <c r="BV25" s="173">
        <f t="shared" si="8"/>
        <v>20</v>
      </c>
      <c r="BW25" s="184"/>
      <c r="BX25" s="185" t="s">
        <v>115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169</v>
      </c>
      <c r="AY26" s="200"/>
      <c r="AZ26" s="201"/>
      <c r="BA26" s="168" t="s">
        <v>101</v>
      </c>
      <c r="BB26" s="169"/>
      <c r="BC26" s="181"/>
      <c r="BD26" s="182" t="s">
        <v>175</v>
      </c>
      <c r="BE26" s="172">
        <v>18</v>
      </c>
      <c r="BF26" s="173">
        <f t="shared" si="7"/>
        <v>18</v>
      </c>
      <c r="BG26" s="184"/>
      <c r="BH26" s="185" t="s">
        <v>178</v>
      </c>
      <c r="BI26" s="186"/>
      <c r="BJ26" s="187"/>
      <c r="BK26" s="188"/>
      <c r="BL26" s="189"/>
      <c r="BM26" s="4"/>
      <c r="BN26" s="199" t="s">
        <v>169</v>
      </c>
      <c r="BO26" s="200"/>
      <c r="BP26" s="201"/>
      <c r="BQ26" s="168" t="s">
        <v>106</v>
      </c>
      <c r="BR26" s="169"/>
      <c r="BS26" s="181"/>
      <c r="BT26" s="182" t="s">
        <v>177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107</v>
      </c>
      <c r="AI27" s="200"/>
      <c r="AJ27" s="204" t="s">
        <v>83</v>
      </c>
      <c r="AK27" s="168" t="s">
        <v>108</v>
      </c>
      <c r="AL27" s="169" t="str">
        <f t="shared" si="3"/>
        <v>-</v>
      </c>
      <c r="AM27" s="202">
        <v>0</v>
      </c>
      <c r="AN27" s="171">
        <f>HS.1-36</f>
        <v>2729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171</v>
      </c>
      <c r="AY27" s="200"/>
      <c r="AZ27" s="201"/>
      <c r="BA27" s="168" t="s">
        <v>104</v>
      </c>
      <c r="BB27" s="169"/>
      <c r="BC27" s="181"/>
      <c r="BD27" s="182" t="s">
        <v>176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183</v>
      </c>
      <c r="BO27" s="200"/>
      <c r="BP27" s="201"/>
      <c r="BQ27" s="168" t="s">
        <v>114</v>
      </c>
      <c r="BR27" s="169"/>
      <c r="BS27" s="181"/>
      <c r="BT27" s="182" t="s">
        <v>175</v>
      </c>
      <c r="BU27" s="172">
        <f>IF(HS.1=2365,16,IF(HS.1=2565,18,IF(HS.1=2765,20,0)))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172</v>
      </c>
      <c r="AY28" s="200"/>
      <c r="AZ28" s="201"/>
      <c r="BA28" s="168" t="s">
        <v>109</v>
      </c>
      <c r="BB28" s="169"/>
      <c r="BC28" s="181"/>
      <c r="BD28" s="182" t="s">
        <v>176</v>
      </c>
      <c r="BE28" s="172">
        <f>((W-61)+((H-38)*2))/1000</f>
        <v>6.4630000000000001</v>
      </c>
      <c r="BF28" s="173">
        <f t="shared" si="7"/>
        <v>6.4630000000000001</v>
      </c>
      <c r="BG28" s="184" t="s">
        <v>110</v>
      </c>
      <c r="BH28" s="185"/>
      <c r="BI28" s="186"/>
      <c r="BJ28" s="187"/>
      <c r="BK28" s="188"/>
      <c r="BL28" s="189"/>
      <c r="BM28" s="4"/>
      <c r="BN28" s="199" t="s">
        <v>184</v>
      </c>
      <c r="BO28" s="200"/>
      <c r="BP28" s="201"/>
      <c r="BQ28" s="168" t="s">
        <v>119</v>
      </c>
      <c r="BR28" s="169"/>
      <c r="BS28" s="181"/>
      <c r="BT28" s="182" t="s">
        <v>177</v>
      </c>
      <c r="BU28" s="172">
        <v>2</v>
      </c>
      <c r="BV28" s="173">
        <f t="shared" si="8"/>
        <v>2</v>
      </c>
      <c r="BW28" s="184"/>
      <c r="BX28" s="185" t="s">
        <v>120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173</v>
      </c>
      <c r="AY29" s="200"/>
      <c r="AZ29" s="201"/>
      <c r="BA29" s="168" t="s">
        <v>111</v>
      </c>
      <c r="BB29" s="169"/>
      <c r="BC29" s="181"/>
      <c r="BD29" s="182" t="s">
        <v>175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185</v>
      </c>
      <c r="BO29" s="200"/>
      <c r="BP29" s="201"/>
      <c r="BQ29" s="168" t="s">
        <v>124</v>
      </c>
      <c r="BR29" s="169"/>
      <c r="BS29" s="181"/>
      <c r="BT29" s="182" t="s">
        <v>177</v>
      </c>
      <c r="BU29" s="172">
        <v>1</v>
      </c>
      <c r="BV29" s="173">
        <f t="shared" si="8"/>
        <v>1</v>
      </c>
      <c r="BW29" s="184"/>
      <c r="BX29" s="185" t="s">
        <v>192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168</v>
      </c>
      <c r="AY30" s="200"/>
      <c r="AZ30" s="201"/>
      <c r="BA30" s="168" t="s">
        <v>112</v>
      </c>
      <c r="BB30" s="169"/>
      <c r="BC30" s="181"/>
      <c r="BD30" s="182" t="s">
        <v>175</v>
      </c>
      <c r="BE30" s="172">
        <v>1</v>
      </c>
      <c r="BF30" s="173">
        <f t="shared" si="7"/>
        <v>1</v>
      </c>
      <c r="BG30" s="184"/>
      <c r="BH30" s="185" t="s">
        <v>113</v>
      </c>
      <c r="BI30" s="186"/>
      <c r="BJ30" s="187"/>
      <c r="BK30" s="188"/>
      <c r="BL30" s="189"/>
      <c r="BM30" s="4"/>
      <c r="BN30" s="199" t="s">
        <v>186</v>
      </c>
      <c r="BO30" s="200"/>
      <c r="BP30" s="201"/>
      <c r="BQ30" s="168" t="s">
        <v>122</v>
      </c>
      <c r="BR30" s="169"/>
      <c r="BS30" s="181"/>
      <c r="BT30" s="182" t="s">
        <v>175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174</v>
      </c>
      <c r="AY31" s="200"/>
      <c r="AZ31" s="201"/>
      <c r="BA31" s="168" t="s">
        <v>121</v>
      </c>
      <c r="BB31" s="169"/>
      <c r="BC31" s="181"/>
      <c r="BD31" s="182" t="s">
        <v>177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179</v>
      </c>
      <c r="BI31" s="186"/>
      <c r="BJ31" s="187"/>
      <c r="BK31" s="188"/>
      <c r="BL31" s="189" t="s">
        <v>118</v>
      </c>
      <c r="BM31" s="4"/>
      <c r="BN31" s="199" t="s">
        <v>169</v>
      </c>
      <c r="BO31" s="200"/>
      <c r="BP31" s="201"/>
      <c r="BQ31" s="168" t="s">
        <v>123</v>
      </c>
      <c r="BR31" s="169"/>
      <c r="BS31" s="181"/>
      <c r="BT31" s="182" t="s">
        <v>175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118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 t="s">
        <v>187</v>
      </c>
      <c r="BO32" s="200"/>
      <c r="BP32" s="201"/>
      <c r="BQ32" s="168" t="s">
        <v>126</v>
      </c>
      <c r="BR32" s="169"/>
      <c r="BS32" s="181"/>
      <c r="BT32" s="182" t="s">
        <v>177</v>
      </c>
      <c r="BU32" s="172">
        <v>1</v>
      </c>
      <c r="BV32" s="173">
        <f t="shared" si="8"/>
        <v>1</v>
      </c>
      <c r="BW32" s="184"/>
      <c r="BX32" s="185" t="s">
        <v>125</v>
      </c>
      <c r="BY32" s="186"/>
      <c r="BZ32" s="187"/>
      <c r="CA32" s="188"/>
      <c r="CB32" s="189" t="s">
        <v>118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169</v>
      </c>
      <c r="BO33" s="200"/>
      <c r="BP33" s="201"/>
      <c r="BQ33" s="168" t="s">
        <v>102</v>
      </c>
      <c r="BR33" s="169"/>
      <c r="BS33" s="181"/>
      <c r="BT33" s="182" t="s">
        <v>177</v>
      </c>
      <c r="BU33" s="172">
        <v>4</v>
      </c>
      <c r="BV33" s="173">
        <f t="shared" si="8"/>
        <v>4</v>
      </c>
      <c r="BW33" s="213" t="s">
        <v>7</v>
      </c>
      <c r="BX33" s="185" t="s">
        <v>99</v>
      </c>
      <c r="BY33" s="186"/>
      <c r="BZ33" s="187"/>
      <c r="CA33" s="188"/>
      <c r="CB33" s="189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213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205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206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213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29" t="s">
        <v>131</v>
      </c>
      <c r="D44" s="330"/>
      <c r="E44" s="331"/>
      <c r="F44" s="329" t="s">
        <v>132</v>
      </c>
      <c r="G44" s="330"/>
      <c r="H44" s="331"/>
      <c r="I44" s="253"/>
      <c r="J44" s="254" t="s">
        <v>130</v>
      </c>
      <c r="K44" s="329" t="s">
        <v>131</v>
      </c>
      <c r="L44" s="330"/>
      <c r="M44" s="330"/>
      <c r="N44" s="331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4.2322850000000001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3.8250913579999999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4.1730330100000002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4.0645341517400002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ref="BN22:BN60" si="13">IF(BQ52&gt;"",VLOOKUP(BQ52,PART_NAMA,3,FALSE),"")</f>
        <v/>
      </c>
      <c r="BO52" s="200"/>
      <c r="BP52" s="201"/>
      <c r="BQ52" s="290"/>
      <c r="BR52" s="169"/>
      <c r="BS52" s="181"/>
      <c r="BT52" s="182" t="str">
        <f t="shared" ref="BT23:BT58" si="14">IF(BQ52&gt;"",VLOOKUP(BQ52&amp;$M$10,PART_MASTER,3,FALSE),"")</f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3" spans="2:120" x14ac:dyDescent="0.25">
      <c r="BT63" s="325"/>
    </row>
    <row r="64" spans="2:120" x14ac:dyDescent="0.25">
      <c r="BT64" s="325" t="s">
        <v>165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2024-07-30T09:19:34Z</dcterms:created>
  <dcterms:modified xsi:type="dcterms:W3CDTF">2024-08-23T03:55:31Z</dcterms:modified>
</cp:coreProperties>
</file>