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DD01561-A74C-48C9-901D-330577442694}" xr6:coauthVersionLast="47" xr6:coauthVersionMax="47" xr10:uidLastSave="{00000000-0000-0000-0000-000000000000}"/>
  <bookViews>
    <workbookView xWindow="-108" yWindow="-108" windowWidth="23256" windowHeight="12456" xr2:uid="{D0AABFD4-900F-4E02-A6C9-BC4A98F2446A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Q33" i="1"/>
  <c r="BU27" i="1"/>
  <c r="BU34" i="1"/>
  <c r="BV34" i="1" s="1"/>
  <c r="BU24" i="1"/>
  <c r="BE29" i="1"/>
  <c r="BF29" i="1" s="1"/>
  <c r="BE27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P26" i="1"/>
  <c r="AV26" i="1" s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BV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R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T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BZ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W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U3" i="1"/>
  <c r="E3" i="1"/>
  <c r="BA3" i="1" s="1"/>
  <c r="BL2" i="1"/>
  <c r="CB2" i="1" s="1"/>
  <c r="AV2" i="1"/>
  <c r="AF2" i="1"/>
  <c r="BV24" i="1" l="1"/>
  <c r="AE4" i="1"/>
  <c r="BK4" i="1"/>
  <c r="CA4" i="1"/>
  <c r="AF48" i="1"/>
  <c r="BG9" i="1"/>
  <c r="BL18" i="1"/>
  <c r="AD12" i="1"/>
  <c r="AT14" i="1"/>
  <c r="AV18" i="1"/>
  <c r="BV38" i="1"/>
  <c r="AA9" i="1"/>
  <c r="AF18" i="1"/>
  <c r="BV29" i="1"/>
  <c r="BV30" i="1"/>
  <c r="BV37" i="1"/>
  <c r="AK3" i="1"/>
  <c r="BQ3" i="1"/>
  <c r="AD11" i="1"/>
  <c r="BH14" i="1"/>
  <c r="BZ14" i="1"/>
  <c r="BG10" i="1"/>
  <c r="BX14" i="1"/>
  <c r="BJ14" i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BCE7C23-5597-4040-91ED-01D1B9C1DE4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D6FFE8F-D44B-4295-B7BF-B64723455F0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ACC44E23-520D-4649-B462-DC15E26A39C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<sst xmlns="http://schemas.openxmlformats.org/spreadsheetml/2006/main" count="531" uniqueCount="198">
  <si>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</si>
  <si>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</si>
  <si>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</si>
  <si>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</si>
  <si>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</si>
  <si>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</si>
  <si>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</si>
  <si>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</si>
  <si>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</si>
  <si>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</si>
  <si>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</si>
  <si>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</si>
  <si>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</si>
  <si>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</si>
  <si>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</si>
  <si>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</si>
  <si>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</si>
  <si>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</si>
  <si>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</si>
  <si>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</si>
  <si>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</si>
  <si>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</si>
  <si>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</si>
  <si>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</si>
  <si>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W8D-20013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</si>
  <si>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</si>
  <si>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</si>
  <si>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</si>
  <si>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</si>
  <si>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</si>
  <si>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</si>
  <si>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</si>
  <si>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</si>
  <si>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</si>
  <si>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</si>
  <si>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</si>
  <si>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</si>
  <si>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</si>
  <si>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</si>
  <si>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</si>
  <si>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</si>
  <si>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</si>
  <si>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</si>
  <si>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</si>
  <si>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</si>
  <si>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</si>
  <si>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</si>
  <si>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</si>
  <si>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</si>
  <si>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</si>
  <si>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</si>
  <si>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</si>
  <si>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</si>
  <si>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</si>
  <si>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</si>
  <si>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</si>
  <si>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</si>
  <si>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</si>
  <si>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</si>
  <si>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</si>
  <si>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</si>
  <si>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</si>
  <si>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</si>
  <si>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</si>
  <si>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</si>
  <si>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</si>
  <si>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</si>
  <si>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</si>
  <si>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</si>
  <si>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</si>
  <si>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</si>
  <si>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</si>
  <si>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</si>
  <si>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</si>
  <si>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</si>
  <si>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</si>
  <si>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</si>
  <si>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</si>
  <si>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</si>
  <si>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</si>
  <si>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</si>
  <si>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</si>
  <si>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</si>
  <si>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</si>
  <si>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</si>
  <si>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</si>
  <si>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</si>
  <si>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9K-87023</t>
  </si>
  <si>
    <t>MS-4010</t>
  </si>
  <si>
    <t>JAMB(R)</t>
  </si>
  <si>
    <t>9K-87024</t>
  </si>
  <si>
    <t>9K-13470</t>
  </si>
  <si>
    <t>9K-20889</t>
  </si>
  <si>
    <t>EF-4010D7</t>
  </si>
  <si>
    <t>9K-30298</t>
  </si>
  <si>
    <t>9K-87025</t>
  </si>
  <si>
    <t>9K-20879</t>
  </si>
  <si>
    <t>FOR JAMB</t>
  </si>
  <si>
    <t>WR-3120</t>
  </si>
  <si>
    <t>2K-22464</t>
  </si>
  <si>
    <t>M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</si>
  <si>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</si>
  <si>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</si>
  <si>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</si>
  <si>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</si>
  <si>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</si>
  <si>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</si>
  <si>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</si>
  <si>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</si>
  <si>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</si>
  <si>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</si>
  <si>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</si>
  <si>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</si>
  <si>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</si>
  <si>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</si>
  <si>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</si>
  <si>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</si>
  <si>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</si>
  <si>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</si>
  <si>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</si>
  <si>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</si>
  <si>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</si>
  <si>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</si>
  <si>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</si>
  <si>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</si>
  <si>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</si>
  <si>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</si>
  <si>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</si>
  <si>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</si>
  <si>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</si>
  <si>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</si>
  <si>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</si>
  <si>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</si>
  <si>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</si>
  <si>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</si>
  <si>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</si>
  <si>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</si>
  <si>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</si>
  <si>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</si>
  <si>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</si>
  <si>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</si>
  <si>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</si>
  <si>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</si>
  <si>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</si>
  <si>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</si>
  <si>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</si>
  <si>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</si>
  <si>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</si>
  <si>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</si>
  <si>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</si>
  <si>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</si>
  <si>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</si>
  <si>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</si>
  <si>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</si>
  <si>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</si>
  <si>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</si>
  <si>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(L)</t>
  </si>
  <si>
    <t>TOP ATTACHMENT (L)</t>
  </si>
  <si>
    <t>MEETING ATTACHMENT (L)</t>
  </si>
  <si>
    <t>LEFT ATTACHMENT (L)</t>
  </si>
  <si>
    <t>STRIPS (R)</t>
  </si>
  <si>
    <t>BOTTOM ATTACHMENT (R)</t>
  </si>
  <si>
    <t>TOP ATTACHMENT (R)</t>
  </si>
  <si>
    <t>RIGHT ATTACHMENT (R)</t>
  </si>
  <si>
    <t>MEETING ATTACHMENT (R)</t>
  </si>
  <si>
    <t>STRIPS (L)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</si>
  <si>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</si>
  <si>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</si>
  <si>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</si>
  <si>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</si>
  <si>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</si>
  <si>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</si>
  <si>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</si>
  <si>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</si>
  <si>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</si>
  <si>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</si>
  <si>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</si>
  <si>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LOCK RECEIVER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</si>
  <si>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</si>
  <si>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</si>
  <si>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</si>
  <si>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</si>
  <si>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</si>
  <si>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</si>
  <si>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</si>
  <si>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</si>
  <si>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</si>
  <si>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</si>
  <si>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9K-40023</t>
  </si>
  <si>
    <t>9K-40027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</si>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</sst>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51919B61-0A24-464D-9D56-E56C2288485A}"/>
    <cellStyle name="Normal" xfId="0" builtinId="0"/>
    <cellStyle name="Normal 10" xfId="2" xr:uid="{1954EEA9-3EB3-4AEA-9150-5E415A1A616C}"/>
    <cellStyle name="Normal 2" xfId="1" xr:uid="{327B1DD9-41D0-4455-94B5-BE32D60CAB20}"/>
    <cellStyle name="Normal 5" xfId="4" xr:uid="{54E73EDF-007D-4E3F-AC9F-C91C2C2B3DA5}"/>
    <cellStyle name="Normal_COBA 2" xfId="5" xr:uid="{8A4D1BD2-DBFF-4879-AFC6-D9FE8F0DB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48D09D8-DF6C-4186-9D8B-1F37F853B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71BF511E-73E6-4794-A388-AD681B9F6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4A69575-271F-45DD-8FC8-997626EE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6836A0F2-A6EB-4180-B984-6B4146A89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3CCEACA-03A0-4DCF-AFAF-CB72A66B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DC0DD765-0CD1-4281-ACD7-4695FCD1D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14D4DAC-D178-4A4E-966B-39301D740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142466</xdr:colOff>
      <xdr:row>35</xdr:row>
      <xdr:rowOff>135255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90C3AB3-75CB-4684-ABC8-58086FA3F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681706" cy="26041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36A5-D355-4C67-BC84-DA14889CB52B}">
  <sheetPr>
    <tabColor indexed="14"/>
    <pageSetUpPr fitToPage="1"/>
  </sheetPr>
  <dimension ref="B1:DP61"/>
  <sheetViews>
    <sheetView showGridLines="0" tabSelected="1" topLeftCell="A5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45527.459737037039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45527.459737037039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45527.459737037039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45527.459737037039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45527.459737037039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/>
      <c r="F7" s="47"/>
      <c r="G7" s="47"/>
      <c r="H7" s="47"/>
      <c r="I7" s="48"/>
      <c r="J7" s="49" t="s">
        <v>15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/>
      </c>
      <c r="V7" s="47"/>
      <c r="W7" s="47"/>
      <c r="X7" s="47"/>
      <c r="Y7" s="48"/>
      <c r="Z7" s="49" t="s">
        <v>15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/>
      </c>
      <c r="AL7" s="47"/>
      <c r="AM7" s="47"/>
      <c r="AN7" s="47"/>
      <c r="AO7" s="48"/>
      <c r="AP7" s="49" t="s">
        <v>15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/>
      </c>
      <c r="BB7" s="47"/>
      <c r="BC7" s="47"/>
      <c r="BD7" s="26"/>
      <c r="BE7" s="48"/>
      <c r="BF7" s="49" t="s">
        <v>15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/>
      </c>
      <c r="BR7" s="47"/>
      <c r="BS7" s="47"/>
      <c r="BT7" s="47"/>
      <c r="BU7" s="48"/>
      <c r="BV7" s="49" t="s">
        <v>15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16</v>
      </c>
      <c r="C8" s="37"/>
      <c r="D8" s="38"/>
      <c r="E8" s="55" t="s">
        <v>17</v>
      </c>
      <c r="F8" s="37"/>
      <c r="G8" s="56"/>
      <c r="H8" s="57"/>
      <c r="I8" s="57"/>
      <c r="J8" s="57"/>
      <c r="K8" s="57"/>
      <c r="L8" s="57"/>
      <c r="M8" s="58" t="s">
        <v>18</v>
      </c>
      <c r="N8" s="59"/>
      <c r="O8" s="60"/>
      <c r="P8" s="61"/>
      <c r="Q8" s="3"/>
      <c r="R8" s="54" t="s">
        <v>16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18</v>
      </c>
      <c r="AD8" s="62"/>
      <c r="AE8" s="60" t="str">
        <f>IF($O$8&gt;0,$O$8,"")</f>
        <v/>
      </c>
      <c r="AF8" s="61"/>
      <c r="AG8" s="3"/>
      <c r="AH8" s="54" t="s">
        <v>16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18</v>
      </c>
      <c r="AT8" s="62"/>
      <c r="AU8" s="60" t="str">
        <f>IF($O$8&gt;0,$O$8,"")</f>
        <v/>
      </c>
      <c r="AV8" s="61"/>
      <c r="AW8" s="3"/>
      <c r="AX8" s="54" t="s">
        <v>16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18</v>
      </c>
      <c r="BJ8" s="62"/>
      <c r="BK8" s="60" t="str">
        <f>IF($O$8&gt;0,$O$8,"")</f>
        <v/>
      </c>
      <c r="BL8" s="61"/>
      <c r="BM8" s="3"/>
      <c r="BN8" s="54" t="s">
        <v>16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18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19</v>
      </c>
      <c r="C9" s="37"/>
      <c r="D9" s="38"/>
      <c r="E9" s="55" t="s">
        <v>17</v>
      </c>
      <c r="F9" s="37"/>
      <c r="G9" s="56"/>
      <c r="H9" s="63"/>
      <c r="I9" s="63"/>
      <c r="J9" s="64" t="s">
        <v>20</v>
      </c>
      <c r="K9" s="335">
        <f>W</f>
        <v>1934</v>
      </c>
      <c r="L9" s="336"/>
      <c r="M9" s="65"/>
      <c r="N9" s="62"/>
      <c r="O9" s="60" t="s">
        <v>21</v>
      </c>
      <c r="P9" s="61"/>
      <c r="Q9" s="3"/>
      <c r="R9" s="54" t="s">
        <v>19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20</v>
      </c>
      <c r="AA9" s="335">
        <f>$K$9</f>
        <v>1934</v>
      </c>
      <c r="AB9" s="336"/>
      <c r="AC9" s="66"/>
      <c r="AD9" s="62"/>
      <c r="AE9" s="60" t="str">
        <f>IF($O$9&gt;0,$O$9,"")</f>
        <v>W8D-21004</v>
      </c>
      <c r="AF9" s="61"/>
      <c r="AG9" s="3"/>
      <c r="AH9" s="54" t="s">
        <v>19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20</v>
      </c>
      <c r="AQ9" s="335">
        <f>$K$9</f>
        <v>1934</v>
      </c>
      <c r="AR9" s="336"/>
      <c r="AS9" s="66"/>
      <c r="AT9" s="62"/>
      <c r="AU9" s="60" t="str">
        <f>IF($O$9&gt;0,$O$9,"")</f>
        <v>W8D-21004</v>
      </c>
      <c r="AV9" s="61"/>
      <c r="AW9" s="3"/>
      <c r="AX9" s="54" t="s">
        <v>19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20</v>
      </c>
      <c r="BG9" s="335">
        <f>$K$9</f>
        <v>1934</v>
      </c>
      <c r="BH9" s="336"/>
      <c r="BI9" s="66"/>
      <c r="BJ9" s="62"/>
      <c r="BK9" s="60" t="str">
        <f>IF($O$9&gt;0,$O$9,"")</f>
        <v>W8D-21004</v>
      </c>
      <c r="BL9" s="61"/>
      <c r="BM9" s="3"/>
      <c r="BN9" s="54" t="s">
        <v>19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20</v>
      </c>
      <c r="BW9" s="335">
        <f>$K$9</f>
        <v>1934</v>
      </c>
      <c r="BX9" s="336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22</v>
      </c>
      <c r="C10" s="37"/>
      <c r="D10" s="38"/>
      <c r="E10" s="55" t="s">
        <v>17</v>
      </c>
      <c r="F10" s="37"/>
      <c r="G10" s="56"/>
      <c r="H10" s="63"/>
      <c r="I10" s="63"/>
      <c r="J10" s="67" t="s">
        <v>23</v>
      </c>
      <c r="K10" s="335">
        <f>H</f>
        <v>2800</v>
      </c>
      <c r="L10" s="337"/>
      <c r="M10" s="68">
        <f>IF(K11="",1,VLOOKUP(K11,'[7]PART MASTER'!H:AC,20,FALSE))</f>
        <v>2</v>
      </c>
      <c r="N10" s="62"/>
      <c r="O10" s="60" t="s">
        <v>24</v>
      </c>
      <c r="P10" s="61"/>
      <c r="Q10" s="3"/>
      <c r="R10" s="54" t="s">
        <v>22</v>
      </c>
      <c r="S10" s="37"/>
      <c r="T10" s="38"/>
      <c r="U10" s="55" t="s">
        <v>17</v>
      </c>
      <c r="V10" s="37"/>
      <c r="W10" s="56"/>
      <c r="X10" s="63"/>
      <c r="Y10" s="63"/>
      <c r="Z10" s="67" t="s">
        <v>23</v>
      </c>
      <c r="AA10" s="335">
        <f>$K$10</f>
        <v>2800</v>
      </c>
      <c r="AB10" s="336"/>
      <c r="AC10" s="66"/>
      <c r="AD10" s="62"/>
      <c r="AE10" s="60" t="str">
        <f>IF($O$10&gt;0,$O$10,"")</f>
        <v>W8D-20013</v>
      </c>
      <c r="AF10" s="61"/>
      <c r="AG10" s="3"/>
      <c r="AH10" s="54" t="s">
        <v>22</v>
      </c>
      <c r="AI10" s="37"/>
      <c r="AJ10" s="38"/>
      <c r="AK10" s="55" t="str">
        <f>IF($BQ$43="9K-11383","53DPL-I/HA","53DPL-I/NA")</f>
        <v>53DPL-I/NA</v>
      </c>
      <c r="AL10" s="37"/>
      <c r="AM10" s="56"/>
      <c r="AN10" s="63"/>
      <c r="AO10" s="63"/>
      <c r="AP10" s="67" t="s">
        <v>23</v>
      </c>
      <c r="AQ10" s="335">
        <f>$K$10</f>
        <v>2800</v>
      </c>
      <c r="AR10" s="336"/>
      <c r="AS10" s="66"/>
      <c r="AT10" s="62"/>
      <c r="AU10" s="60" t="str">
        <f>IF($O$10&gt;0,$O$10,"")</f>
        <v>W8D-20013</v>
      </c>
      <c r="AV10" s="61"/>
      <c r="AW10" s="3"/>
      <c r="AX10" s="54" t="s">
        <v>22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23</v>
      </c>
      <c r="BG10" s="335">
        <f>$K$10</f>
        <v>2800</v>
      </c>
      <c r="BH10" s="336"/>
      <c r="BI10" s="66"/>
      <c r="BJ10" s="62"/>
      <c r="BK10" s="60" t="str">
        <f>IF($O$10&gt;0,$O$10,"")</f>
        <v>W8D-20013</v>
      </c>
      <c r="BL10" s="61"/>
      <c r="BM10" s="3"/>
      <c r="BN10" s="54" t="s">
        <v>22</v>
      </c>
      <c r="BO10" s="37"/>
      <c r="BP10" s="38"/>
      <c r="BQ10" s="55" t="str">
        <f>IF($AK$10&gt;0,$AK$10,"")</f>
        <v>53DPL-I/NA</v>
      </c>
      <c r="BR10" s="37"/>
      <c r="BS10" s="56"/>
      <c r="BT10" s="63"/>
      <c r="BU10" s="63"/>
      <c r="BV10" s="67" t="s">
        <v>23</v>
      </c>
      <c r="BW10" s="335">
        <f>$K$10</f>
        <v>2800</v>
      </c>
      <c r="BX10" s="336"/>
      <c r="BY10" s="66"/>
      <c r="BZ10" s="62"/>
      <c r="CA10" s="60" t="str">
        <f>IF($O$10&gt;0,$O$10,"")</f>
        <v>W8D-20013</v>
      </c>
      <c r="CB10" s="61"/>
    </row>
    <row r="11" spans="2:80" ht="15" customHeight="1" x14ac:dyDescent="0.25">
      <c r="B11" s="69" t="s">
        <v>25</v>
      </c>
      <c r="C11" s="70"/>
      <c r="D11" s="71"/>
      <c r="E11" s="72">
        <v>1934</v>
      </c>
      <c r="F11" s="25"/>
      <c r="G11" s="73"/>
      <c r="H11" s="333" t="s">
        <v>26</v>
      </c>
      <c r="I11" s="333">
        <v>1</v>
      </c>
      <c r="J11" s="333" t="s">
        <v>27</v>
      </c>
      <c r="K11" s="329" t="s">
        <v>28</v>
      </c>
      <c r="L11" s="330"/>
      <c r="M11" s="324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1934</v>
      </c>
      <c r="V11" s="25"/>
      <c r="W11" s="73"/>
      <c r="X11" s="333" t="s">
        <v>26</v>
      </c>
      <c r="Y11" s="333">
        <f>IF($I$11&gt;0,$I$11,"")</f>
        <v>1</v>
      </c>
      <c r="Z11" s="333" t="s">
        <v>27</v>
      </c>
      <c r="AA11" s="329" t="str">
        <f>IF($K$11&gt;0,$K$11,"")</f>
        <v>TT01</v>
      </c>
      <c r="AB11" s="330"/>
      <c r="AC11" s="324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1934</v>
      </c>
      <c r="AL11" s="25"/>
      <c r="AM11" s="73"/>
      <c r="AN11" s="333" t="s">
        <v>26</v>
      </c>
      <c r="AO11" s="333">
        <f>IF($I$11&gt;0,$I$11,"")</f>
        <v>1</v>
      </c>
      <c r="AP11" s="333" t="s">
        <v>27</v>
      </c>
      <c r="AQ11" s="329" t="str">
        <f>IF($K$11&gt;0,$K$11,"")</f>
        <v>TT01</v>
      </c>
      <c r="AR11" s="330"/>
      <c r="AS11" s="324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  <c r="AW11" s="3"/>
      <c r="AX11" s="69" t="s">
        <v>25</v>
      </c>
      <c r="AY11" s="70"/>
      <c r="AZ11" s="71"/>
      <c r="BA11" s="25">
        <f>IF($E$11&gt;0,$E$11,"")</f>
        <v>1934</v>
      </c>
      <c r="BB11" s="25"/>
      <c r="BC11" s="73"/>
      <c r="BD11" s="333" t="s">
        <v>26</v>
      </c>
      <c r="BE11" s="333">
        <f>IF($I$11&gt;0,$I$11,"")</f>
        <v>1</v>
      </c>
      <c r="BF11" s="333" t="s">
        <v>27</v>
      </c>
      <c r="BG11" s="329" t="str">
        <f>IF($K$11&gt;0,$K$11,"")</f>
        <v>TT01</v>
      </c>
      <c r="BH11" s="330"/>
      <c r="BI11" s="324" t="s">
        <v>29</v>
      </c>
      <c r="BJ11" s="74" t="str">
        <f>IF($N$11&gt;0,$N$11,"")</f>
        <v/>
      </c>
      <c r="BK11" s="75">
        <f>IF($O$11&gt;0,$O$11,"")</f>
        <v>5</v>
      </c>
      <c r="BL11" s="76" t="s">
        <v>30</v>
      </c>
      <c r="BM11" s="3"/>
      <c r="BN11" s="69" t="s">
        <v>25</v>
      </c>
      <c r="BO11" s="70"/>
      <c r="BP11" s="71"/>
      <c r="BQ11" s="25">
        <f>IF($E$11&gt;0,$E$11,"")</f>
        <v>1934</v>
      </c>
      <c r="BR11" s="25"/>
      <c r="BS11" s="73"/>
      <c r="BT11" s="333" t="s">
        <v>26</v>
      </c>
      <c r="BU11" s="333">
        <f>IF($I$11&gt;0,$I$11,"")</f>
        <v>1</v>
      </c>
      <c r="BV11" s="333" t="s">
        <v>27</v>
      </c>
      <c r="BW11" s="329" t="str">
        <f>IF($K$11&gt;0,$K$11,"")</f>
        <v>TT01</v>
      </c>
      <c r="BX11" s="330"/>
      <c r="BY11" s="324" t="s">
        <v>29</v>
      </c>
      <c r="BZ11" s="74" t="str">
        <f>IF($N$11&gt;0,$N$11,"")</f>
        <v/>
      </c>
      <c r="CA11" s="75">
        <f>IF($O$11&gt;0,$O$11,"")</f>
        <v>5</v>
      </c>
      <c r="CB11" s="76" t="s">
        <v>30</v>
      </c>
    </row>
    <row r="12" spans="2:80" ht="15" customHeight="1" thickBot="1" x14ac:dyDescent="0.3">
      <c r="B12" s="77" t="s">
        <v>31</v>
      </c>
      <c r="C12" s="78"/>
      <c r="D12" s="79"/>
      <c r="E12" s="80">
        <v>2800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2800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2800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30</v>
      </c>
      <c r="AW12" s="3"/>
      <c r="AX12" s="77" t="s">
        <v>31</v>
      </c>
      <c r="AY12" s="78"/>
      <c r="AZ12" s="79"/>
      <c r="BA12" s="81">
        <f>IF($E$12&gt;0,$E$12,"")</f>
        <v>2800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30</v>
      </c>
      <c r="BM12" s="3"/>
      <c r="BN12" s="77" t="s">
        <v>31</v>
      </c>
      <c r="BO12" s="78"/>
      <c r="BP12" s="79"/>
      <c r="BQ12" s="81">
        <f>IF($E$12&gt;0,$E$12,"")</f>
        <v>2800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30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32</v>
      </c>
      <c r="C14" s="92"/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H-35</f>
        <v>2765</v>
      </c>
      <c r="M14" s="96" t="s">
        <v>37</v>
      </c>
      <c r="N14" s="98">
        <f>W/2-40</f>
        <v>927</v>
      </c>
      <c r="O14" s="99"/>
      <c r="P14" s="100"/>
      <c r="R14" s="91" t="s">
        <v>32</v>
      </c>
      <c r="S14" s="101" t="str">
        <f>IF($C$14&gt;0,$C$14,"")</f>
        <v/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2765</v>
      </c>
      <c r="AC14" s="96" t="s">
        <v>37</v>
      </c>
      <c r="AD14" s="103">
        <f>IF($N$14&gt;0,$N$14,"")</f>
        <v>927</v>
      </c>
      <c r="AE14" s="99"/>
      <c r="AF14" s="100"/>
      <c r="AH14" s="91" t="s">
        <v>32</v>
      </c>
      <c r="AI14" s="101" t="str">
        <f>IF($C$14&gt;0,$C$14,"")</f>
        <v/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2765</v>
      </c>
      <c r="AS14" s="96" t="s">
        <v>37</v>
      </c>
      <c r="AT14" s="103">
        <f>IF($N$14&gt;0,$N$14,"")</f>
        <v>927</v>
      </c>
      <c r="AU14" s="99"/>
      <c r="AV14" s="100"/>
      <c r="AX14" s="91" t="s">
        <v>32</v>
      </c>
      <c r="AY14" s="101" t="str">
        <f>IF($C$14&gt;0,$C$14,"")</f>
        <v/>
      </c>
      <c r="AZ14" s="93" t="s">
        <v>33</v>
      </c>
      <c r="BA14" s="101" t="str">
        <f>IF($E$14&gt;0,$E$14,"")</f>
        <v/>
      </c>
      <c r="BB14" s="11" t="s">
        <v>34</v>
      </c>
      <c r="BC14" s="94"/>
      <c r="BD14" s="99" t="str">
        <f>IF($H$14&gt;0,$H$14,"")</f>
        <v/>
      </c>
      <c r="BE14" s="11" t="s">
        <v>35</v>
      </c>
      <c r="BF14" s="96" t="str">
        <f>IF($J$14&gt;0,$J$14,"")</f>
        <v/>
      </c>
      <c r="BG14" s="96" t="s">
        <v>36</v>
      </c>
      <c r="BH14" s="102">
        <f>IF($L$14&gt;0,$L$14,"")</f>
        <v>2765</v>
      </c>
      <c r="BI14" s="96" t="s">
        <v>37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32</v>
      </c>
      <c r="BO14" s="101" t="str">
        <f>IF($C$14&gt;0,$C$14,"")</f>
        <v/>
      </c>
      <c r="BP14" s="93" t="s">
        <v>33</v>
      </c>
      <c r="BQ14" s="101" t="str">
        <f>IF($E$14&gt;0,$E$14,"")</f>
        <v/>
      </c>
      <c r="BR14" s="11" t="s">
        <v>34</v>
      </c>
      <c r="BS14" s="94"/>
      <c r="BT14" s="99" t="str">
        <f>IF($H$14&gt;0,$H$14,"")</f>
        <v/>
      </c>
      <c r="BU14" s="11" t="s">
        <v>35</v>
      </c>
      <c r="BV14" s="96" t="str">
        <f>IF($J$14&gt;0,$J$14,"")</f>
        <v/>
      </c>
      <c r="BW14" s="96" t="s">
        <v>36</v>
      </c>
      <c r="BX14" s="102">
        <f>IF($L$14&gt;0,$L$14,"")</f>
        <v>2765</v>
      </c>
      <c r="BY14" s="96" t="s">
        <v>37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38</v>
      </c>
      <c r="C15" s="105"/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 t="str">
        <f>IF($C$15&gt;0,$C$15,"")</f>
        <v/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 t="str">
        <f>IF($C$15&gt;0,$C$15,"")</f>
        <v/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  <c r="AX15" s="104" t="s">
        <v>38</v>
      </c>
      <c r="AY15" s="71" t="str">
        <f>IF($C$15&gt;0,$C$15,"")</f>
        <v/>
      </c>
      <c r="AZ15" s="71" t="s">
        <v>39</v>
      </c>
      <c r="BA15" s="71" t="str">
        <f>IF($E$15&gt;0,$E$15,"")</f>
        <v/>
      </c>
      <c r="BB15" s="24" t="s">
        <v>40</v>
      </c>
      <c r="BC15" s="106"/>
      <c r="BD15" s="112" t="str">
        <f>IF($H$15&gt;0,$H$15,"")</f>
        <v/>
      </c>
      <c r="BE15" s="24" t="s">
        <v>41</v>
      </c>
      <c r="BF15" s="109" t="str">
        <f>IF($J$15&gt;0,$J$15,"")</f>
        <v/>
      </c>
      <c r="BG15" s="109" t="s">
        <v>42</v>
      </c>
      <c r="BH15" s="113" t="str">
        <f>IF($L$15&gt;0,$L$15,"")</f>
        <v/>
      </c>
      <c r="BI15" s="109" t="s">
        <v>43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38</v>
      </c>
      <c r="BO15" s="71" t="str">
        <f>IF($C$15&gt;0,$C$15,"")</f>
        <v/>
      </c>
      <c r="BP15" s="71" t="s">
        <v>39</v>
      </c>
      <c r="BQ15" s="71" t="str">
        <f>IF($E$15&gt;0,$E$15,"")</f>
        <v/>
      </c>
      <c r="BR15" s="24" t="s">
        <v>40</v>
      </c>
      <c r="BS15" s="106"/>
      <c r="BT15" s="112" t="str">
        <f>IF($H$15&gt;0,$H$15,"")</f>
        <v/>
      </c>
      <c r="BU15" s="24" t="s">
        <v>41</v>
      </c>
      <c r="BV15" s="109" t="str">
        <f>IF($J$15&gt;0,$J$15,"")</f>
        <v/>
      </c>
      <c r="BW15" s="109" t="s">
        <v>42</v>
      </c>
      <c r="BX15" s="113" t="str">
        <f>IF($L$15&gt;0,$L$15,"")</f>
        <v/>
      </c>
      <c r="BY15" s="109" t="s">
        <v>43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44</v>
      </c>
      <c r="AY16" s="71" t="str">
        <f>IF($C$16&gt;0,$C$16,"")</f>
        <v/>
      </c>
      <c r="AZ16" s="71" t="s">
        <v>45</v>
      </c>
      <c r="BA16" s="71" t="str">
        <f>IF($E$16&gt;0,$E$16,"")</f>
        <v/>
      </c>
      <c r="BB16" s="24" t="s">
        <v>46</v>
      </c>
      <c r="BC16" s="106"/>
      <c r="BD16" s="71" t="str">
        <f>IF($H$16&gt;0,$H$16,"")</f>
        <v/>
      </c>
      <c r="BE16" s="24" t="s">
        <v>47</v>
      </c>
      <c r="BF16" s="116" t="str">
        <f>IF($J$16&gt;0,$J$16,"")</f>
        <v/>
      </c>
      <c r="BG16" s="109" t="s">
        <v>48</v>
      </c>
      <c r="BH16" s="113" t="str">
        <f>IF($L$16&gt;0,$L$16,"")</f>
        <v/>
      </c>
      <c r="BI16" s="109" t="s">
        <v>49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44</v>
      </c>
      <c r="BO16" s="71" t="str">
        <f>IF($C$16&gt;0,$C$16,"")</f>
        <v/>
      </c>
      <c r="BP16" s="71" t="s">
        <v>45</v>
      </c>
      <c r="BQ16" s="71" t="str">
        <f>IF($E$16&gt;0,$E$16,"")</f>
        <v/>
      </c>
      <c r="BR16" s="24" t="s">
        <v>46</v>
      </c>
      <c r="BS16" s="106"/>
      <c r="BT16" s="71" t="str">
        <f>IF($H$16&gt;0,$H$16,"")</f>
        <v/>
      </c>
      <c r="BU16" s="24" t="s">
        <v>47</v>
      </c>
      <c r="BV16" s="116" t="str">
        <f>IF($J$16&gt;0,$J$16,"")</f>
        <v/>
      </c>
      <c r="BW16" s="109" t="s">
        <v>48</v>
      </c>
      <c r="BX16" s="113" t="str">
        <f>IF($L$16&gt;0,$L$16,"")</f>
        <v/>
      </c>
      <c r="BY16" s="109" t="s">
        <v>49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>
        <f>IF(H=2400,900,IF(H=2600,900,IF(H=2800,1000,"")))</f>
        <v>1000</v>
      </c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>
        <f>IF($P$17&gt;0,$P$17,"")</f>
        <v>1000</v>
      </c>
      <c r="AX17" s="104" t="s">
        <v>51</v>
      </c>
      <c r="AY17" s="71" t="str">
        <f>IF($C$17&gt;0,$C$17,"")</f>
        <v/>
      </c>
      <c r="AZ17" s="71" t="s">
        <v>52</v>
      </c>
      <c r="BA17" s="71" t="str">
        <f>IF($E$17&gt;0,$E$17,"")</f>
        <v/>
      </c>
      <c r="BB17" s="24" t="s">
        <v>53</v>
      </c>
      <c r="BC17" s="106"/>
      <c r="BD17" s="71" t="str">
        <f>IF($H$17&gt;0,$H$17,"")</f>
        <v/>
      </c>
      <c r="BE17" s="24" t="s">
        <v>54</v>
      </c>
      <c r="BF17" s="116" t="str">
        <f>IF($J$17&gt;0,$J$17,"")</f>
        <v/>
      </c>
      <c r="BG17" s="109" t="s">
        <v>55</v>
      </c>
      <c r="BH17" s="120" t="str">
        <f>IF($L$17&gt;0,$L$17,"")</f>
        <v/>
      </c>
      <c r="BI17" s="109" t="s">
        <v>56</v>
      </c>
      <c r="BJ17" s="118" t="str">
        <f>IF($N$17&gt;0,$N$17,"")</f>
        <v/>
      </c>
      <c r="BK17" s="116" t="s">
        <v>57</v>
      </c>
      <c r="BL17" s="117">
        <f>IF($P$17&gt;0,$P$17,"")</f>
        <v>1000</v>
      </c>
      <c r="BN17" s="104" t="s">
        <v>51</v>
      </c>
      <c r="BO17" s="71" t="str">
        <f>IF($C$17&gt;0,$C$17,"")</f>
        <v/>
      </c>
      <c r="BP17" s="71" t="s">
        <v>52</v>
      </c>
      <c r="BQ17" s="71" t="str">
        <f>IF($E$17&gt;0,$E$17,"")</f>
        <v/>
      </c>
      <c r="BR17" s="24" t="s">
        <v>53</v>
      </c>
      <c r="BS17" s="106"/>
      <c r="BT17" s="71" t="str">
        <f>IF($H$17&gt;0,$H$17,"")</f>
        <v/>
      </c>
      <c r="BU17" s="24" t="s">
        <v>54</v>
      </c>
      <c r="BV17" s="116" t="str">
        <f>IF($J$17&gt;0,$J$17,"")</f>
        <v/>
      </c>
      <c r="BW17" s="109" t="s">
        <v>55</v>
      </c>
      <c r="BX17" s="120" t="str">
        <f>IF($L$17&gt;0,$L$17,"")</f>
        <v/>
      </c>
      <c r="BY17" s="109" t="s">
        <v>56</v>
      </c>
      <c r="BZ17" s="118" t="str">
        <f>IF($N$17&gt;0,$N$17,"")</f>
        <v/>
      </c>
      <c r="CA17" s="116" t="s">
        <v>57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>
        <f>C.-10</f>
        <v>990</v>
      </c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>
        <f>IF($P$18&gt;0,$P$18,"")</f>
        <v>990</v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>
        <f>IF($P$18&gt;0,$P$18,"")</f>
        <v>990</v>
      </c>
      <c r="AX18" s="121" t="s">
        <v>58</v>
      </c>
      <c r="AY18" s="79" t="str">
        <f>IF($C$18&gt;0,$C$18,"")</f>
        <v/>
      </c>
      <c r="AZ18" s="79" t="s">
        <v>59</v>
      </c>
      <c r="BA18" s="79" t="str">
        <f>IF($E$18&gt;0,$E$18,"")</f>
        <v/>
      </c>
      <c r="BB18" s="123" t="s">
        <v>60</v>
      </c>
      <c r="BC18" s="124"/>
      <c r="BD18" s="129" t="str">
        <f>IF($H$18&gt;0,$H$18,"")</f>
        <v/>
      </c>
      <c r="BE18" s="123" t="s">
        <v>61</v>
      </c>
      <c r="BF18" s="83" t="str">
        <f>IF($J$18&gt;0,$J$18,"")</f>
        <v/>
      </c>
      <c r="BG18" s="83" t="s">
        <v>62</v>
      </c>
      <c r="BH18" s="130" t="str">
        <f>IF($L$18&gt;0,$L$18,"")</f>
        <v/>
      </c>
      <c r="BI18" s="83" t="s">
        <v>63</v>
      </c>
      <c r="BJ18" s="79" t="str">
        <f>IF($N$18&gt;0,$N$18,"")</f>
        <v/>
      </c>
      <c r="BK18" s="129" t="s">
        <v>65</v>
      </c>
      <c r="BL18" s="128">
        <f>IF($P$18&gt;0,$P$18,"")</f>
        <v>990</v>
      </c>
      <c r="BN18" s="121" t="s">
        <v>58</v>
      </c>
      <c r="BO18" s="79" t="str">
        <f>IF($C$18&gt;0,$C$18,"")</f>
        <v/>
      </c>
      <c r="BP18" s="79" t="s">
        <v>59</v>
      </c>
      <c r="BQ18" s="79" t="str">
        <f>IF($E$18&gt;0,$E$18,"")</f>
        <v/>
      </c>
      <c r="BR18" s="123" t="s">
        <v>60</v>
      </c>
      <c r="BS18" s="124"/>
      <c r="BT18" s="129" t="str">
        <f>IF($H$18&gt;0,$H$18,"")</f>
        <v/>
      </c>
      <c r="BU18" s="123" t="s">
        <v>61</v>
      </c>
      <c r="BV18" s="83" t="str">
        <f>IF($J$18&gt;0,$J$18,"")</f>
        <v/>
      </c>
      <c r="BW18" s="83" t="s">
        <v>62</v>
      </c>
      <c r="BX18" s="130" t="str">
        <f>IF($L$18&gt;0,$L$18,"")</f>
        <v/>
      </c>
      <c r="BY18" s="83" t="s">
        <v>63</v>
      </c>
      <c r="BZ18" s="79" t="str">
        <f>IF($N$18&gt;0,$N$18,"")</f>
        <v/>
      </c>
      <c r="CA18" s="129" t="s">
        <v>65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154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 t="s">
        <v>154</v>
      </c>
      <c r="AK20" s="147" t="s">
        <v>67</v>
      </c>
      <c r="AL20" s="145"/>
      <c r="AM20" s="148"/>
      <c r="AN20" s="149" t="s">
        <v>68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4" t="s">
        <v>71</v>
      </c>
      <c r="AV20" s="155" t="s">
        <v>72</v>
      </c>
      <c r="AW20" s="3"/>
      <c r="AX20" s="144" t="s">
        <v>66</v>
      </c>
      <c r="AY20" s="145"/>
      <c r="AZ20" s="146"/>
      <c r="BA20" s="323" t="s">
        <v>73</v>
      </c>
      <c r="BB20" s="153"/>
      <c r="BC20" s="156" t="s">
        <v>155</v>
      </c>
      <c r="BD20" s="149" t="s">
        <v>27</v>
      </c>
      <c r="BE20" s="150" t="s">
        <v>69</v>
      </c>
      <c r="BF20" s="151" t="s">
        <v>26</v>
      </c>
      <c r="BG20" s="152" t="s">
        <v>70</v>
      </c>
      <c r="BH20" s="153"/>
      <c r="BI20" s="153"/>
      <c r="BJ20" s="153"/>
      <c r="BK20" s="157"/>
      <c r="BL20" s="155" t="s">
        <v>74</v>
      </c>
      <c r="BM20" s="3"/>
      <c r="BN20" s="144" t="s">
        <v>66</v>
      </c>
      <c r="BO20" s="145"/>
      <c r="BP20" s="146"/>
      <c r="BQ20" s="323" t="s">
        <v>73</v>
      </c>
      <c r="BR20" s="153"/>
      <c r="BS20" s="156" t="s">
        <v>155</v>
      </c>
      <c r="BT20" s="149" t="s">
        <v>27</v>
      </c>
      <c r="BU20" s="150" t="s">
        <v>69</v>
      </c>
      <c r="BV20" s="151" t="s">
        <v>26</v>
      </c>
      <c r="BW20" s="152" t="s">
        <v>70</v>
      </c>
      <c r="BX20" s="153"/>
      <c r="BY20" s="153"/>
      <c r="BZ20" s="153"/>
      <c r="CA20" s="157"/>
      <c r="CB20" s="155" t="s">
        <v>74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77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76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77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78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79</v>
      </c>
      <c r="S22" s="200"/>
      <c r="T22" s="201"/>
      <c r="U22" s="168" t="s">
        <v>80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156</v>
      </c>
      <c r="AI22" s="215"/>
      <c r="AJ22" s="204" t="s">
        <v>81</v>
      </c>
      <c r="AK22" s="168" t="s">
        <v>87</v>
      </c>
      <c r="AL22" s="169" t="str">
        <f t="shared" ref="AL22:AL31" si="3">IF(AK22&gt;"","-","")</f>
        <v>-</v>
      </c>
      <c r="AM22" s="202">
        <v>3</v>
      </c>
      <c r="AN22" s="208">
        <f>WS.1-9</f>
        <v>918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0.187</v>
      </c>
      <c r="AV22" s="179">
        <f t="shared" ref="AV22:AV31" si="6">IF(AK22&gt;"",(AU22*AN22*AP22)/1000,"")</f>
        <v>0.17166599999999999</v>
      </c>
      <c r="AW22" s="4"/>
      <c r="AX22" s="199" t="s">
        <v>166</v>
      </c>
      <c r="AY22" s="200"/>
      <c r="AZ22" s="201"/>
      <c r="BA22" s="205" t="s">
        <v>83</v>
      </c>
      <c r="BB22" s="169"/>
      <c r="BC22" s="181"/>
      <c r="BD22" s="182" t="s">
        <v>173</v>
      </c>
      <c r="BE22" s="172">
        <v>6</v>
      </c>
      <c r="BF22" s="173">
        <f t="shared" ref="BF22:BF60" si="7">IF(BE22="","",Q*BE22)</f>
        <v>6</v>
      </c>
      <c r="BG22" s="184"/>
      <c r="BH22" s="185" t="s">
        <v>84</v>
      </c>
      <c r="BI22" s="186"/>
      <c r="BJ22" s="187"/>
      <c r="BK22" s="206"/>
      <c r="BL22" s="189"/>
      <c r="BM22" s="4"/>
      <c r="BN22" s="199" t="s">
        <v>179</v>
      </c>
      <c r="BO22" s="200"/>
      <c r="BP22" s="201"/>
      <c r="BQ22" s="205" t="s">
        <v>188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192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85</v>
      </c>
      <c r="S23" s="200"/>
      <c r="T23" s="201"/>
      <c r="U23" s="168" t="s">
        <v>86</v>
      </c>
      <c r="V23" s="169" t="str">
        <f t="shared" si="0"/>
        <v>-</v>
      </c>
      <c r="W23" s="202">
        <v>1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214" t="s">
        <v>157</v>
      </c>
      <c r="AI23" s="215"/>
      <c r="AJ23" s="204" t="s">
        <v>81</v>
      </c>
      <c r="AK23" s="217" t="s">
        <v>90</v>
      </c>
      <c r="AL23" s="169" t="str">
        <f t="shared" si="3"/>
        <v>-</v>
      </c>
      <c r="AM23" s="218">
        <v>3</v>
      </c>
      <c r="AN23" s="208">
        <f>WS.1-5.5</f>
        <v>921.5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167</v>
      </c>
      <c r="AY23" s="200"/>
      <c r="AZ23" s="201"/>
      <c r="BA23" s="168" t="s">
        <v>88</v>
      </c>
      <c r="BB23" s="169"/>
      <c r="BC23" s="181"/>
      <c r="BD23" s="182" t="s">
        <v>173</v>
      </c>
      <c r="BE23" s="172">
        <v>14</v>
      </c>
      <c r="BF23" s="173">
        <f t="shared" si="7"/>
        <v>14</v>
      </c>
      <c r="BG23" s="184"/>
      <c r="BH23" s="185" t="s">
        <v>176</v>
      </c>
      <c r="BI23" s="186"/>
      <c r="BJ23" s="187"/>
      <c r="BK23" s="206"/>
      <c r="BL23" s="189"/>
      <c r="BM23" s="4"/>
      <c r="BN23" s="199" t="s">
        <v>179</v>
      </c>
      <c r="BO23" s="200"/>
      <c r="BP23" s="201"/>
      <c r="BQ23" s="168" t="s">
        <v>189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193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89</v>
      </c>
      <c r="S24" s="200"/>
      <c r="T24" s="201"/>
      <c r="U24" s="168" t="s">
        <v>86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158</v>
      </c>
      <c r="AI24" s="200"/>
      <c r="AJ24" s="204" t="s">
        <v>81</v>
      </c>
      <c r="AK24" s="168" t="s">
        <v>95</v>
      </c>
      <c r="AL24" s="169" t="str">
        <f t="shared" si="3"/>
        <v>-</v>
      </c>
      <c r="AM24" s="170">
        <v>2</v>
      </c>
      <c r="AN24" s="171">
        <f>HS.1</f>
        <v>2765</v>
      </c>
      <c r="AO24" s="172">
        <v>1</v>
      </c>
      <c r="AP24" s="173">
        <f t="shared" si="4"/>
        <v>1</v>
      </c>
      <c r="AQ24" s="220"/>
      <c r="AR24" s="175"/>
      <c r="AS24" s="176"/>
      <c r="AT24" s="177"/>
      <c r="AU24" s="178">
        <f t="shared" si="5"/>
        <v>0.34899999999999998</v>
      </c>
      <c r="AV24" s="179">
        <f t="shared" si="6"/>
        <v>0.96498499999999987</v>
      </c>
      <c r="AW24" s="4"/>
      <c r="AX24" s="199" t="s">
        <v>168</v>
      </c>
      <c r="AY24" s="200"/>
      <c r="AZ24" s="201"/>
      <c r="BA24" s="168" t="s">
        <v>91</v>
      </c>
      <c r="BB24" s="169"/>
      <c r="BC24" s="181"/>
      <c r="BD24" s="182" t="s">
        <v>173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180</v>
      </c>
      <c r="BO24" s="200"/>
      <c r="BP24" s="201"/>
      <c r="BQ24" s="168" t="s">
        <v>92</v>
      </c>
      <c r="BR24" s="169"/>
      <c r="BS24" s="181"/>
      <c r="BT24" s="182" t="s">
        <v>174</v>
      </c>
      <c r="BU24" s="172">
        <f>(WS.1-9)*2/1000</f>
        <v>1.8360000000000001</v>
      </c>
      <c r="BV24" s="173">
        <f t="shared" si="8"/>
        <v>1.8360000000000001</v>
      </c>
      <c r="BW24" s="184" t="s">
        <v>100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159</v>
      </c>
      <c r="AI25" s="200"/>
      <c r="AJ25" s="204" t="s">
        <v>81</v>
      </c>
      <c r="AK25" s="168" t="s">
        <v>90</v>
      </c>
      <c r="AL25" s="169" t="str">
        <f t="shared" si="3"/>
        <v>-</v>
      </c>
      <c r="AM25" s="221">
        <v>4</v>
      </c>
      <c r="AN25" s="208">
        <f>HS.1-12</f>
        <v>2753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167</v>
      </c>
      <c r="AY25" s="200"/>
      <c r="AZ25" s="201"/>
      <c r="BA25" s="168" t="s">
        <v>93</v>
      </c>
      <c r="BB25" s="169"/>
      <c r="BC25" s="181"/>
      <c r="BD25" s="182" t="s">
        <v>173</v>
      </c>
      <c r="BE25" s="172">
        <v>30</v>
      </c>
      <c r="BF25" s="173">
        <f t="shared" si="7"/>
        <v>30</v>
      </c>
      <c r="BG25" s="184"/>
      <c r="BH25" s="185" t="s">
        <v>84</v>
      </c>
      <c r="BI25" s="186"/>
      <c r="BJ25" s="187"/>
      <c r="BK25" s="188"/>
      <c r="BL25" s="189"/>
      <c r="BM25" s="4"/>
      <c r="BN25" s="199" t="s">
        <v>181</v>
      </c>
      <c r="BO25" s="200"/>
      <c r="BP25" s="201"/>
      <c r="BQ25" s="168" t="s">
        <v>94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160</v>
      </c>
      <c r="AI26" s="200"/>
      <c r="AJ26" s="204" t="s">
        <v>81</v>
      </c>
      <c r="AK26" s="168" t="s">
        <v>82</v>
      </c>
      <c r="AL26" s="169" t="str">
        <f t="shared" si="3"/>
        <v>-</v>
      </c>
      <c r="AM26" s="170">
        <v>0</v>
      </c>
      <c r="AN26" s="171">
        <f>WS.1-11</f>
        <v>916</v>
      </c>
      <c r="AO26" s="172">
        <v>2</v>
      </c>
      <c r="AP26" s="173">
        <f t="shared" si="4"/>
        <v>2</v>
      </c>
      <c r="AQ26" s="220"/>
      <c r="AR26" s="175"/>
      <c r="AS26" s="176"/>
      <c r="AT26" s="212"/>
      <c r="AU26" s="178">
        <f t="shared" si="5"/>
        <v>7.5999999999999998E-2</v>
      </c>
      <c r="AV26" s="179">
        <f t="shared" si="6"/>
        <v>0.13923199999999999</v>
      </c>
      <c r="AW26" s="4"/>
      <c r="AX26" s="199" t="s">
        <v>169</v>
      </c>
      <c r="AY26" s="200"/>
      <c r="AZ26" s="201"/>
      <c r="BA26" s="168" t="s">
        <v>96</v>
      </c>
      <c r="BB26" s="169"/>
      <c r="BC26" s="181"/>
      <c r="BD26" s="182" t="s">
        <v>174</v>
      </c>
      <c r="BE26" s="172">
        <v>1</v>
      </c>
      <c r="BF26" s="173">
        <f t="shared" si="7"/>
        <v>1</v>
      </c>
      <c r="BG26" s="184"/>
      <c r="BH26" s="185" t="s">
        <v>97</v>
      </c>
      <c r="BI26" s="186"/>
      <c r="BJ26" s="187"/>
      <c r="BK26" s="188"/>
      <c r="BL26" s="189"/>
      <c r="BM26" s="4"/>
      <c r="BN26" s="199" t="s">
        <v>167</v>
      </c>
      <c r="BO26" s="200"/>
      <c r="BP26" s="201"/>
      <c r="BQ26" s="168" t="s">
        <v>98</v>
      </c>
      <c r="BR26" s="169"/>
      <c r="BS26" s="181"/>
      <c r="BT26" s="182" t="s">
        <v>175</v>
      </c>
      <c r="BU26" s="172">
        <v>10</v>
      </c>
      <c r="BV26" s="173">
        <f t="shared" si="8"/>
        <v>10</v>
      </c>
      <c r="BW26" s="184"/>
      <c r="BX26" s="185" t="s">
        <v>194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214" t="s">
        <v>161</v>
      </c>
      <c r="AI27" s="215"/>
      <c r="AJ27" s="204" t="s">
        <v>81</v>
      </c>
      <c r="AK27" s="168" t="s">
        <v>87</v>
      </c>
      <c r="AL27" s="169" t="str">
        <f t="shared" si="3"/>
        <v>-</v>
      </c>
      <c r="AM27" s="170">
        <v>1</v>
      </c>
      <c r="AN27" s="208">
        <f>WS.1-9</f>
        <v>918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0.187</v>
      </c>
      <c r="AV27" s="179">
        <f t="shared" si="6"/>
        <v>0.17166599999999999</v>
      </c>
      <c r="AW27" s="4"/>
      <c r="AX27" s="199" t="s">
        <v>170</v>
      </c>
      <c r="AY27" s="200"/>
      <c r="AZ27" s="201"/>
      <c r="BA27" s="168" t="s">
        <v>99</v>
      </c>
      <c r="BB27" s="169"/>
      <c r="BC27" s="181"/>
      <c r="BD27" s="182" t="s">
        <v>174</v>
      </c>
      <c r="BE27" s="172">
        <f>((W-61)+((H-38)*2))/1000</f>
        <v>7.3970000000000002</v>
      </c>
      <c r="BF27" s="173">
        <f t="shared" si="7"/>
        <v>7.3970000000000002</v>
      </c>
      <c r="BG27" s="213" t="s">
        <v>100</v>
      </c>
      <c r="BH27" s="185"/>
      <c r="BI27" s="186"/>
      <c r="BJ27" s="187"/>
      <c r="BK27" s="188"/>
      <c r="BL27" s="189"/>
      <c r="BM27" s="4"/>
      <c r="BN27" s="199" t="s">
        <v>167</v>
      </c>
      <c r="BO27" s="200"/>
      <c r="BP27" s="201"/>
      <c r="BQ27" s="168" t="s">
        <v>102</v>
      </c>
      <c r="BR27" s="169"/>
      <c r="BS27" s="181"/>
      <c r="BT27" s="182" t="s">
        <v>175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195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162</v>
      </c>
      <c r="AI28" s="215"/>
      <c r="AJ28" s="204" t="s">
        <v>81</v>
      </c>
      <c r="AK28" s="168" t="s">
        <v>90</v>
      </c>
      <c r="AL28" s="169" t="str">
        <f t="shared" si="3"/>
        <v>-</v>
      </c>
      <c r="AM28" s="170">
        <v>1</v>
      </c>
      <c r="AN28" s="208">
        <f>WS.1-5.5</f>
        <v>921.5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0.19167200000000001</v>
      </c>
      <c r="AW28" s="4"/>
      <c r="AX28" s="199" t="s">
        <v>171</v>
      </c>
      <c r="AY28" s="200"/>
      <c r="AZ28" s="201"/>
      <c r="BA28" s="168" t="s">
        <v>101</v>
      </c>
      <c r="BB28" s="169"/>
      <c r="BC28" s="181"/>
      <c r="BD28" s="182" t="s">
        <v>173</v>
      </c>
      <c r="BE28" s="172">
        <v>1</v>
      </c>
      <c r="BF28" s="173">
        <f t="shared" si="7"/>
        <v>1</v>
      </c>
      <c r="BG28" s="184"/>
      <c r="BH28" s="185" t="s">
        <v>177</v>
      </c>
      <c r="BI28" s="186"/>
      <c r="BJ28" s="187"/>
      <c r="BK28" s="188"/>
      <c r="BL28" s="189"/>
      <c r="BM28" s="4"/>
      <c r="BN28" s="199" t="s">
        <v>182</v>
      </c>
      <c r="BO28" s="200"/>
      <c r="BP28" s="201"/>
      <c r="BQ28" s="168" t="s">
        <v>107</v>
      </c>
      <c r="BR28" s="169"/>
      <c r="BS28" s="181"/>
      <c r="BT28" s="182" t="s">
        <v>191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163</v>
      </c>
      <c r="AI29" s="215"/>
      <c r="AJ29" s="204" t="s">
        <v>81</v>
      </c>
      <c r="AK29" s="168" t="s">
        <v>90</v>
      </c>
      <c r="AL29" s="169" t="str">
        <f t="shared" si="3"/>
        <v>-</v>
      </c>
      <c r="AM29" s="170">
        <v>5</v>
      </c>
      <c r="AN29" s="208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2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172</v>
      </c>
      <c r="AY29" s="200"/>
      <c r="AZ29" s="201"/>
      <c r="BA29" s="168" t="s">
        <v>106</v>
      </c>
      <c r="BB29" s="169"/>
      <c r="BC29" s="181"/>
      <c r="BD29" s="182" t="s">
        <v>175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178</v>
      </c>
      <c r="BI29" s="186"/>
      <c r="BJ29" s="187"/>
      <c r="BK29" s="188"/>
      <c r="BL29" s="189" t="s">
        <v>105</v>
      </c>
      <c r="BM29" s="4"/>
      <c r="BN29" s="199" t="s">
        <v>171</v>
      </c>
      <c r="BO29" s="200"/>
      <c r="BP29" s="201"/>
      <c r="BQ29" s="168" t="s">
        <v>108</v>
      </c>
      <c r="BR29" s="169"/>
      <c r="BS29" s="181"/>
      <c r="BT29" s="182" t="s">
        <v>173</v>
      </c>
      <c r="BU29" s="172">
        <v>1</v>
      </c>
      <c r="BV29" s="173">
        <f t="shared" si="8"/>
        <v>1</v>
      </c>
      <c r="BW29" s="184"/>
      <c r="BX29" s="185" t="s">
        <v>177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164</v>
      </c>
      <c r="AI30" s="215"/>
      <c r="AJ30" s="204" t="s">
        <v>81</v>
      </c>
      <c r="AK30" s="168" t="s">
        <v>95</v>
      </c>
      <c r="AL30" s="169" t="str">
        <f t="shared" si="3"/>
        <v>-</v>
      </c>
      <c r="AM30" s="170">
        <v>4</v>
      </c>
      <c r="AN30" s="171">
        <f>HS.1</f>
        <v>2765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0.34899999999999998</v>
      </c>
      <c r="AV30" s="179">
        <f t="shared" si="6"/>
        <v>0.96498499999999987</v>
      </c>
      <c r="AW30" s="4"/>
      <c r="AX30" s="199" t="s">
        <v>167</v>
      </c>
      <c r="AY30" s="200"/>
      <c r="AZ30" s="201"/>
      <c r="BA30" s="168" t="s">
        <v>103</v>
      </c>
      <c r="BB30" s="169"/>
      <c r="BC30" s="181"/>
      <c r="BD30" s="182" t="s">
        <v>173</v>
      </c>
      <c r="BE30" s="172">
        <v>4</v>
      </c>
      <c r="BF30" s="173">
        <f t="shared" si="7"/>
        <v>4</v>
      </c>
      <c r="BG30" s="184"/>
      <c r="BH30" s="185" t="s">
        <v>104</v>
      </c>
      <c r="BI30" s="186"/>
      <c r="BJ30" s="187"/>
      <c r="BK30" s="188"/>
      <c r="BL30" s="189" t="s">
        <v>105</v>
      </c>
      <c r="BM30" s="4"/>
      <c r="BN30" s="199" t="s">
        <v>183</v>
      </c>
      <c r="BO30" s="200"/>
      <c r="BP30" s="201"/>
      <c r="BQ30" s="168" t="s">
        <v>109</v>
      </c>
      <c r="BR30" s="169"/>
      <c r="BS30" s="181"/>
      <c r="BT30" s="182" t="s">
        <v>191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165</v>
      </c>
      <c r="AI31" s="215"/>
      <c r="AJ31" s="204" t="s">
        <v>81</v>
      </c>
      <c r="AK31" s="168" t="s">
        <v>82</v>
      </c>
      <c r="AL31" s="169" t="str">
        <f t="shared" si="3"/>
        <v>-</v>
      </c>
      <c r="AM31" s="170">
        <v>0</v>
      </c>
      <c r="AN31" s="171">
        <f>WS.1-11</f>
        <v>916</v>
      </c>
      <c r="AO31" s="172">
        <v>2</v>
      </c>
      <c r="AP31" s="173">
        <f t="shared" si="4"/>
        <v>2</v>
      </c>
      <c r="AQ31" s="220"/>
      <c r="AR31" s="175"/>
      <c r="AS31" s="176"/>
      <c r="AT31" s="212"/>
      <c r="AU31" s="178">
        <f t="shared" si="5"/>
        <v>7.5999999999999998E-2</v>
      </c>
      <c r="AV31" s="179">
        <f t="shared" si="6"/>
        <v>0.13923199999999999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167</v>
      </c>
      <c r="BO31" s="200"/>
      <c r="BP31" s="201"/>
      <c r="BQ31" s="168" t="s">
        <v>110</v>
      </c>
      <c r="BR31" s="169"/>
      <c r="BS31" s="181"/>
      <c r="BT31" s="182" t="s">
        <v>173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171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184</v>
      </c>
      <c r="BO32" s="200"/>
      <c r="BP32" s="201"/>
      <c r="BQ32" s="168" t="s">
        <v>190</v>
      </c>
      <c r="BR32" s="169"/>
      <c r="BS32" s="181"/>
      <c r="BT32" s="182" t="s">
        <v>174</v>
      </c>
      <c r="BU32" s="172">
        <v>1</v>
      </c>
      <c r="BV32" s="173">
        <f t="shared" si="8"/>
        <v>1</v>
      </c>
      <c r="BW32" s="184"/>
      <c r="BX32" s="185" t="s">
        <v>196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208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">
        <v>184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174</v>
      </c>
      <c r="BU33" s="172">
        <v>1</v>
      </c>
      <c r="BV33" s="173">
        <f t="shared" si="8"/>
        <v>1</v>
      </c>
      <c r="BW33" s="213"/>
      <c r="BX33" s="185" t="s">
        <v>197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 t="s">
        <v>170</v>
      </c>
      <c r="BO34" s="200"/>
      <c r="BP34" s="201"/>
      <c r="BQ34" s="168" t="s">
        <v>99</v>
      </c>
      <c r="BR34" s="169"/>
      <c r="BS34" s="181"/>
      <c r="BT34" s="182" t="s">
        <v>174</v>
      </c>
      <c r="BU34" s="172">
        <f>(HS.1-8.5)/1000</f>
        <v>2.7565</v>
      </c>
      <c r="BV34" s="173">
        <f t="shared" si="8"/>
        <v>2.7565</v>
      </c>
      <c r="BW34" s="213" t="s">
        <v>100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208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 t="s">
        <v>185</v>
      </c>
      <c r="BO35" s="200"/>
      <c r="BP35" s="201"/>
      <c r="BQ35" s="168" t="s">
        <v>115</v>
      </c>
      <c r="BR35" s="169"/>
      <c r="BS35" s="181"/>
      <c r="BT35" s="182" t="s">
        <v>175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105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171"/>
      <c r="AO36" s="172"/>
      <c r="AP36" s="173"/>
      <c r="AQ36" s="22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186</v>
      </c>
      <c r="BO36" s="200"/>
      <c r="BP36" s="201"/>
      <c r="BQ36" s="168" t="s">
        <v>111</v>
      </c>
      <c r="BR36" s="169"/>
      <c r="BS36" s="181"/>
      <c r="BT36" s="182" t="s">
        <v>173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171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167</v>
      </c>
      <c r="BO37" s="200"/>
      <c r="BP37" s="201"/>
      <c r="BQ37" s="168" t="s">
        <v>113</v>
      </c>
      <c r="BR37" s="169"/>
      <c r="BS37" s="181"/>
      <c r="BT37" s="182" t="s">
        <v>173</v>
      </c>
      <c r="BU37" s="172">
        <v>30</v>
      </c>
      <c r="BV37" s="173">
        <f t="shared" si="8"/>
        <v>30</v>
      </c>
      <c r="BW37" s="213"/>
      <c r="BX37" s="185" t="s">
        <v>84</v>
      </c>
      <c r="BY37" s="186"/>
      <c r="BZ37" s="187"/>
      <c r="CA37" s="188"/>
      <c r="CB37" s="189" t="s">
        <v>105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22:AL47" si="12">IF(AK38&gt;"","-","")</f>
        <v/>
      </c>
      <c r="AM38" s="170"/>
      <c r="AN38" s="208"/>
      <c r="AO38" s="172"/>
      <c r="AP38" s="173" t="str">
        <f t="shared" ref="AP22:AP47" si="13">IF(AO38&lt;0.1,"",Q*AO38)</f>
        <v/>
      </c>
      <c r="AQ38" s="220"/>
      <c r="AR38" s="175"/>
      <c r="AS38" s="176"/>
      <c r="AT38" s="212"/>
      <c r="AU38" s="178" t="str">
        <f t="shared" ref="AU22:AU38" si="14">IF(AK38&gt;"",VLOOKUP(AK38,MATERIAL_WEIGHT,2,FALSE),"")</f>
        <v/>
      </c>
      <c r="AV38" s="179" t="str">
        <f t="shared" ref="AV22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187</v>
      </c>
      <c r="BO38" s="200"/>
      <c r="BP38" s="201"/>
      <c r="BQ38" s="168" t="s">
        <v>118</v>
      </c>
      <c r="BR38" s="169"/>
      <c r="BS38" s="181"/>
      <c r="BT38" s="182" t="s">
        <v>175</v>
      </c>
      <c r="BU38" s="172">
        <v>2</v>
      </c>
      <c r="BV38" s="173">
        <f t="shared" si="8"/>
        <v>2</v>
      </c>
      <c r="BW38" s="213"/>
      <c r="BX38" s="185" t="s">
        <v>114</v>
      </c>
      <c r="BY38" s="186"/>
      <c r="BZ38" s="187"/>
      <c r="CA38" s="188"/>
      <c r="CB38" s="189" t="s">
        <v>105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112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116</v>
      </c>
      <c r="C43" s="239"/>
      <c r="D43" s="239"/>
      <c r="E43" s="239"/>
      <c r="F43" s="240"/>
      <c r="G43" s="241"/>
      <c r="H43" s="242"/>
      <c r="I43" s="232"/>
      <c r="J43" s="243" t="s">
        <v>117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119</v>
      </c>
      <c r="C44" s="326" t="s">
        <v>120</v>
      </c>
      <c r="D44" s="327"/>
      <c r="E44" s="328"/>
      <c r="F44" s="326" t="s">
        <v>121</v>
      </c>
      <c r="G44" s="327"/>
      <c r="H44" s="328"/>
      <c r="I44" s="251"/>
      <c r="J44" s="252" t="s">
        <v>119</v>
      </c>
      <c r="K44" s="326" t="s">
        <v>120</v>
      </c>
      <c r="L44" s="327"/>
      <c r="M44" s="327"/>
      <c r="N44" s="328"/>
      <c r="O44" s="252" t="s">
        <v>122</v>
      </c>
      <c r="P44" s="253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ref="BN22:BN60" si="17">IF(BQ44&gt;"",VLOOKUP(BQ44,PART_NAMA,3,FALSE),"")</f>
        <v/>
      </c>
      <c r="BO44" s="200"/>
      <c r="BP44" s="201"/>
      <c r="BQ44" s="168"/>
      <c r="BR44" s="169"/>
      <c r="BS44" s="181"/>
      <c r="BT44" s="182" t="str">
        <f t="shared" ref="BT24:BT59" si="18">IF(BQ44&gt;"",VLOOKUP(BQ44&amp;$M$10,PART_MASTER,3,FALSE),"")</f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123</v>
      </c>
      <c r="D45" s="256"/>
      <c r="E45" s="256"/>
      <c r="F45" s="257"/>
      <c r="G45" s="258"/>
      <c r="H45" s="259"/>
      <c r="I45" s="260"/>
      <c r="J45" s="261">
        <v>1</v>
      </c>
      <c r="K45" s="262" t="s">
        <v>124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/>
      <c r="BO45" s="200"/>
      <c r="BP45" s="201"/>
      <c r="BQ45" s="205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125</v>
      </c>
      <c r="D46" s="258"/>
      <c r="E46" s="258"/>
      <c r="F46" s="262"/>
      <c r="G46" s="258"/>
      <c r="H46" s="259"/>
      <c r="I46" s="260"/>
      <c r="J46" s="261">
        <v>2</v>
      </c>
      <c r="K46" s="262" t="s">
        <v>126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206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127</v>
      </c>
      <c r="D47" s="258"/>
      <c r="E47" s="258"/>
      <c r="F47" s="262"/>
      <c r="G47" s="258"/>
      <c r="H47" s="259"/>
      <c r="I47" s="267"/>
      <c r="J47" s="261">
        <v>3</v>
      </c>
      <c r="K47" s="262" t="s">
        <v>128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129</v>
      </c>
      <c r="D48" s="258"/>
      <c r="E48" s="258"/>
      <c r="F48" s="262"/>
      <c r="G48" s="258"/>
      <c r="H48" s="259"/>
      <c r="I48" s="267"/>
      <c r="J48" s="261">
        <v>4</v>
      </c>
      <c r="K48" s="262" t="s">
        <v>130</v>
      </c>
      <c r="L48" s="258"/>
      <c r="M48" s="258"/>
      <c r="N48" s="263"/>
      <c r="O48" s="264"/>
      <c r="P48" s="265"/>
      <c r="Q48" s="4"/>
      <c r="R48" s="268" t="s">
        <v>75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4.4183210000000006</v>
      </c>
      <c r="AG48" s="4"/>
      <c r="AH48" s="268" t="s">
        <v>75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4.0803580000000004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133</v>
      </c>
      <c r="D49" s="258"/>
      <c r="E49" s="258"/>
      <c r="F49" s="262"/>
      <c r="G49" s="258"/>
      <c r="H49" s="259"/>
      <c r="I49" s="267"/>
      <c r="J49" s="261">
        <v>5</v>
      </c>
      <c r="K49" s="262" t="s">
        <v>134</v>
      </c>
      <c r="L49" s="258"/>
      <c r="M49" s="258"/>
      <c r="N49" s="263"/>
      <c r="O49" s="264"/>
      <c r="P49" s="265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4.3564645060000009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4.0232329880000002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138</v>
      </c>
      <c r="D50" s="258"/>
      <c r="E50" s="258"/>
      <c r="F50" s="262"/>
      <c r="G50" s="258"/>
      <c r="H50" s="259"/>
      <c r="I50" s="267"/>
      <c r="J50" s="261">
        <v>6</v>
      </c>
      <c r="K50" s="262" t="s">
        <v>139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3.9186289303120003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141</v>
      </c>
      <c r="D51" s="258"/>
      <c r="E51" s="258"/>
      <c r="F51" s="262"/>
      <c r="G51" s="258"/>
      <c r="H51" s="259"/>
      <c r="I51" s="267"/>
      <c r="J51" s="261">
        <v>7</v>
      </c>
      <c r="K51" s="262" t="s">
        <v>142</v>
      </c>
      <c r="L51" s="258"/>
      <c r="M51" s="258"/>
      <c r="N51" s="263"/>
      <c r="O51" s="264"/>
      <c r="P51" s="265"/>
      <c r="Q51" s="4"/>
      <c r="R51" s="283" t="s">
        <v>143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144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145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146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147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148</v>
      </c>
      <c r="C55" s="267"/>
      <c r="D55" s="267"/>
      <c r="E55" s="267"/>
      <c r="F55" s="267"/>
      <c r="G55" s="267"/>
      <c r="H55" s="267"/>
      <c r="I55" s="267"/>
      <c r="J55" s="301" t="s">
        <v>149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150</v>
      </c>
      <c r="K56" s="306"/>
      <c r="L56" s="306"/>
      <c r="M56" s="306"/>
      <c r="N56" s="307"/>
      <c r="O56" s="308" t="s">
        <v>151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3"/>
      <c r="BM60" s="4"/>
      <c r="BN60" s="214" t="str">
        <f t="shared" ref="BN60:BN66" si="19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6" si="20">IF(BQ60&gt;"",VLOOKUP(BQ60&amp;$M$10,PART_MASTER,3,FALSE),"")</f>
        <v/>
      </c>
      <c r="BU60" s="172"/>
      <c r="BV60" s="173" t="str">
        <f t="shared" ref="BV60:BV66" si="21">IF(BU60="","",Q*BU60)</f>
        <v/>
      </c>
      <c r="BW60" s="184"/>
      <c r="BX60" s="249"/>
      <c r="BY60" s="186"/>
      <c r="BZ60" s="187"/>
      <c r="CA60" s="206"/>
      <c r="CB60" s="313"/>
      <c r="CG60" s="3"/>
    </row>
    <row r="61" spans="2:120" ht="15" customHeight="1" x14ac:dyDescent="0.3">
      <c r="P61" s="321" t="s">
        <v>153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153</v>
      </c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2024-07-30T09:20:34Z</dcterms:created>
  <dcterms:modified xsi:type="dcterms:W3CDTF">2024-08-23T04:02:08Z</dcterms:modified>
</cp:coreProperties>
</file>