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EC1460EB-62AB-4367-BBC1-6B3E4F97326A}" xr6:coauthVersionLast="47" xr6:coauthVersionMax="47" xr10:uidLastSave="{00000000-0000-0000-0000-000000000000}"/>
  <bookViews>
    <workbookView xWindow="-108" yWindow="-108" windowWidth="23256" windowHeight="12456" xr2:uid="{3B07479A-DC59-440E-8C28-94E5F7236B02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V34" i="1" s="1"/>
  <c r="BU24" i="1"/>
  <c r="BE29" i="1"/>
  <c r="BE27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P26" i="1"/>
  <c r="AV26" i="1" s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F43" i="1"/>
  <c r="BD43" i="1"/>
  <c r="AX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AF34" i="1"/>
  <c r="AE34" i="1"/>
  <c r="Z34" i="1"/>
  <c r="V34" i="1"/>
  <c r="BV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BL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BZ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W9" i="1"/>
  <c r="BQ9" i="1"/>
  <c r="BK9" i="1"/>
  <c r="BA9" i="1"/>
  <c r="AU9" i="1"/>
  <c r="AK9" i="1"/>
  <c r="AE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U3" i="1"/>
  <c r="E3" i="1"/>
  <c r="BA3" i="1" s="1"/>
  <c r="BL2" i="1"/>
  <c r="CB2" i="1" s="1"/>
  <c r="AV2" i="1"/>
  <c r="AF2" i="1"/>
  <c r="BV24" i="1" l="1"/>
  <c r="AE4" i="1"/>
  <c r="CA4" i="1"/>
  <c r="BK4" i="1"/>
  <c r="AF48" i="1"/>
  <c r="AD12" i="1"/>
  <c r="AT14" i="1"/>
  <c r="AV18" i="1"/>
  <c r="BV38" i="1"/>
  <c r="AA9" i="1"/>
  <c r="AF18" i="1"/>
  <c r="BV29" i="1"/>
  <c r="BV30" i="1"/>
  <c r="BV37" i="1"/>
  <c r="AK3" i="1"/>
  <c r="BQ3" i="1"/>
  <c r="AD11" i="1"/>
  <c r="BH14" i="1"/>
  <c r="BZ14" i="1"/>
  <c r="AQ9" i="1"/>
  <c r="BG10" i="1"/>
  <c r="BX14" i="1"/>
  <c r="BJ14" i="1"/>
  <c r="CB1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712AD3B-4D64-4F77-927C-E49C41F2EA6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88745C2-B47B-4B28-BC0C-C26B8FCEB00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DA1A2F8-14DB-440A-BAEE-ECDBFF237C3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<sst xmlns="http://schemas.openxmlformats.org/spreadsheetml/2006/main" count="532" uniqueCount="200">
  <si>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</si>
  <si>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</si>
  <si>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</si>
  <si>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</si>
  <si>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</si>
  <si>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</si>
  <si>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</si>
  <si>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</si>
  <si>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</si>
  <si>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</si>
  <si>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</si>
  <si>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</si>
  <si>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</si>
  <si>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</si>
  <si>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</si>
  <si>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HD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</si>
  <si>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</si>
  <si>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</si>
  <si>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</si>
  <si>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</si>
  <si>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</si>
  <si>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</si>
  <si>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</si>
  <si>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</si>
  <si>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</si>
  <si>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</si>
  <si>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</si>
  <si>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</si>
  <si>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</si>
  <si>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</si>
  <si>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</si>
  <si>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</si>
  <si>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</si>
  <si>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</si>
  <si>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</si>
  <si>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</si>
  <si>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</si>
  <si>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</si>
  <si>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</si>
  <si>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</si>
  <si>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</si>
  <si>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</si>
  <si>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</si>
  <si>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</si>
  <si>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</si>
  <si>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</si>
  <si>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</si>
  <si>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</si>
  <si>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</si>
  <si>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</si>
  <si>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</si>
  <si>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</si>
  <si>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</si>
  <si>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</si>
  <si>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</si>
  <si>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</si>
  <si>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</si>
  <si>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</si>
  <si>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</si>
  <si>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</si>
  <si>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</si>
  <si>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</si>
  <si>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</si>
  <si>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</si>
  <si>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</si>
  <si>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</si>
  <si>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</si>
  <si>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</si>
  <si>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</si>
  <si>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</si>
  <si>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</si>
  <si>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</si>
  <si>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</si>
  <si>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</si>
  <si>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</si>
  <si>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</si>
  <si>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</si>
  <si>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</si>
  <si>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</si>
  <si>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</si>
  <si>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</si>
  <si>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</si>
  <si>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</si>
  <si>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</si>
  <si>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</si>
  <si>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</si>
  <si>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</si>
  <si>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</si>
  <si>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</si>
  <si>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</si>
  <si>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</si>
  <si>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</si>
  <si>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</si>
  <si>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</si>
  <si>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</si>
  <si>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</si>
  <si>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</si>
  <si>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</si>
  <si>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</si>
  <si>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</si>
  <si>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</si>
  <si>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</si>
  <si>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</si>
  <si>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</si>
  <si>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</si>
  <si>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</si>
  <si>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</si>
  <si>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</si>
  <si>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</si>
  <si>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</si>
  <si>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</si>
  <si>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</si>
  <si>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</si>
  <si>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</si>
  <si>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</si>
  <si>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</si>
  <si>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</si>
  <si>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</si>
  <si>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</si>
  <si>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</si>
  <si>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</si>
  <si>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</si>
  <si>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</si>
  <si>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</si>
  <si>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</si>
  <si>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</si>
  <si>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</si>
  <si>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</si>
  <si>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</si>
  <si>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</si>
  <si>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</si>
  <si>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</si>
  <si>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</si>
  <si>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</si>
  <si>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</si>
  <si>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</si>
  <si>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</si>
  <si>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</si>
  <si>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</si>
  <si>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</si>
  <si>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</si>
  <si>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</si>
  <si>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</si>
  <si>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</si>
  <si>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</si>
  <si>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</si>
  <si>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</si>
  <si>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</si>
  <si>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</si>
  <si>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</si>
  <si>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</si>
  <si>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</si>
  <si>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</si>
  <si>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</si>
  <si>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</si>
  <si>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</si>
  <si>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</si>
  <si>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</si>
  <si>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</si>
  <si>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</si>
  <si>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</si>
  <si>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</si>
  <si>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</si>
  <si>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</si>
  <si>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</si>
  <si>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</si>
  <si>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STRIPS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</si>
  <si>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</si>
  <si>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</si>
  <si>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</si>
  <si>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</si>
  <si>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</si>
  <si>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</si>
  <si>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</si>
  <si>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</si>
  <si>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</si>
  <si>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</si>
  <si>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</si>
  <si>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</si>
  <si>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LOCK RECEIVER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</si>
  <si>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</si>
  <si>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</si>
  <si>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</si>
  <si>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</si>
  <si>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</si>
  <si>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</si>
  <si>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</si>
  <si>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</si>
  <si>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</si>
  <si>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</si>
  <si>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9K-40025</t>
  </si>
  <si>
    <t>9K-40029</t>
  </si>
  <si>
    <t>4K-14311 L=249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</si>
  <si>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</si>
  <si>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</si>
  <si>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</si>
  <si>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</si>
  <si>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</si>
  <si>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</si>
  <si>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 xml:space="preserve">L(9K-10837)= 820 L(9K-10838) = 1143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</si>
</sst>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4B79511D-7FC5-4944-9CA0-D2AD7551E7A3}"/>
    <cellStyle name="Normal" xfId="0" builtinId="0"/>
    <cellStyle name="Normal 10" xfId="2" xr:uid="{D1ED4DB8-DC62-429D-AB21-BCA9037AC27F}"/>
    <cellStyle name="Normal 2" xfId="1" xr:uid="{8B303A24-98D1-4C08-A880-F185C4D849EB}"/>
    <cellStyle name="Normal 5" xfId="4" xr:uid="{C1D7C3EB-5F06-47ED-9A06-82C894DD0289}"/>
    <cellStyle name="Normal_COBA 2" xfId="5" xr:uid="{EE2AC97F-9EB2-415F-B0EC-A0DD03067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54D035C-997C-4151-9306-AB7E25934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FC8F796-5F14-4989-B1B9-D6CF8F97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AD65B94-C1BC-4EAD-8F83-CC64DB3A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C5F4689-10B8-4052-95D5-D6A9F947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EB26728-AB3D-44F4-A568-63064FCE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EF85524-BC0F-4064-8AB0-E2754307D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664350D-56BB-4130-9629-4D8E40560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217713</xdr:colOff>
      <xdr:row>23</xdr:row>
      <xdr:rowOff>43859</xdr:rowOff>
    </xdr:from>
    <xdr:to>
      <xdr:col>11</xdr:col>
      <xdr:colOff>136069</xdr:colOff>
      <xdr:row>37</xdr:row>
      <xdr:rowOff>63987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77CD2CD-F910-4676-A9E3-C4569F202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9013" y="4341539"/>
          <a:ext cx="1891936" cy="26795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8FB0-0A17-4A92-957D-3133D9074FA1}">
  <sheetPr>
    <tabColor indexed="14"/>
    <pageSetUpPr fitToPage="1"/>
  </sheetPr>
  <dimension ref="B1:DP61"/>
  <sheetViews>
    <sheetView showGridLines="0" tabSelected="1" topLeftCell="AH10" zoomScale="70" zoomScaleNormal="70" zoomScaleSheetLayoutView="70" workbookViewId="0">
      <selection activeCell="BF37" sqref="BF37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45527.487528587961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45527.487528587961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45527.487528587961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45527.487528587961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45527.487528587961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HD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HD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HD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HD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1934</v>
      </c>
      <c r="L9" s="32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24">
        <f>$K$9</f>
        <v>1934</v>
      </c>
      <c r="AB9" s="326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24">
        <f>$K$9</f>
        <v>1934</v>
      </c>
      <c r="AR9" s="326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24">
        <f>$K$9</f>
        <v>1934</v>
      </c>
      <c r="BH9" s="326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24">
        <f>$K$9</f>
        <v>1934</v>
      </c>
      <c r="BX9" s="326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2800</v>
      </c>
      <c r="L10" s="325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2800</v>
      </c>
      <c r="AB10" s="326"/>
      <c r="AC10" s="66"/>
      <c r="AD10" s="62"/>
      <c r="AE10" s="60" t="str">
        <f>IF($O$10&gt;0,$O$10,"")</f>
        <v>W8D-20015</v>
      </c>
      <c r="AF10" s="61"/>
      <c r="AG10" s="3"/>
      <c r="AH10" s="54" t="s">
        <v>23</v>
      </c>
      <c r="AI10" s="37"/>
      <c r="AJ10" s="38"/>
      <c r="AK10" s="55" t="str">
        <f>IF($BQ$43="9K-11383","53DPL-I/HC","53DPL-I/NC")</f>
        <v>53DPL-I/NC</v>
      </c>
      <c r="AL10" s="37"/>
      <c r="AM10" s="56"/>
      <c r="AN10" s="63"/>
      <c r="AO10" s="63"/>
      <c r="AP10" s="67" t="s">
        <v>24</v>
      </c>
      <c r="AQ10" s="324">
        <f>$K$10</f>
        <v>2800</v>
      </c>
      <c r="AR10" s="326"/>
      <c r="AS10" s="66"/>
      <c r="AT10" s="62"/>
      <c r="AU10" s="60" t="str">
        <f>IF($O$10&gt;0,$O$10,"")</f>
        <v>W8D-20015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24">
        <f>$K$10</f>
        <v>2800</v>
      </c>
      <c r="BH10" s="326"/>
      <c r="BI10" s="66"/>
      <c r="BJ10" s="62"/>
      <c r="BK10" s="60" t="str">
        <f>IF($O$10&gt;0,$O$10,"")</f>
        <v>W8D-20015</v>
      </c>
      <c r="BL10" s="61"/>
      <c r="BM10" s="3"/>
      <c r="BN10" s="54" t="s">
        <v>23</v>
      </c>
      <c r="BO10" s="37"/>
      <c r="BP10" s="38"/>
      <c r="BQ10" s="55" t="str">
        <f>IF($AK$10&gt;0,$AK$10,"")</f>
        <v>53DPL-I/NC</v>
      </c>
      <c r="BR10" s="37"/>
      <c r="BS10" s="56"/>
      <c r="BT10" s="63"/>
      <c r="BU10" s="63"/>
      <c r="BV10" s="67" t="s">
        <v>24</v>
      </c>
      <c r="BW10" s="324">
        <f>$K$10</f>
        <v>2800</v>
      </c>
      <c r="BX10" s="326"/>
      <c r="BY10" s="66"/>
      <c r="BZ10" s="62"/>
      <c r="CA10" s="60" t="str">
        <f>IF($O$10&gt;0,$O$10,"")</f>
        <v>W8D-20015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28"/>
      <c r="I12" s="328"/>
      <c r="J12" s="328"/>
      <c r="K12" s="331"/>
      <c r="L12" s="332"/>
      <c r="M12" s="33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28"/>
      <c r="Y12" s="328"/>
      <c r="Z12" s="328"/>
      <c r="AA12" s="331"/>
      <c r="AB12" s="332"/>
      <c r="AC12" s="33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28"/>
      <c r="AO12" s="328"/>
      <c r="AP12" s="328"/>
      <c r="AQ12" s="331"/>
      <c r="AR12" s="332"/>
      <c r="AS12" s="33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28"/>
      <c r="BE12" s="328"/>
      <c r="BF12" s="328"/>
      <c r="BG12" s="331"/>
      <c r="BH12" s="332"/>
      <c r="BI12" s="33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28"/>
      <c r="BU12" s="328"/>
      <c r="BV12" s="328"/>
      <c r="BW12" s="331"/>
      <c r="BX12" s="332"/>
      <c r="BY12" s="33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155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155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156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156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157</v>
      </c>
      <c r="AI22" s="215"/>
      <c r="AJ22" s="204" t="s">
        <v>82</v>
      </c>
      <c r="AK22" s="168" t="s">
        <v>88</v>
      </c>
      <c r="AL22" s="169" t="str">
        <f t="shared" ref="AL22:AL31" si="3">IF(AK22&gt;"","-","")</f>
        <v>-</v>
      </c>
      <c r="AM22" s="202">
        <v>3</v>
      </c>
      <c r="AN22" s="208">
        <f>WS.1-9</f>
        <v>918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0.187</v>
      </c>
      <c r="AV22" s="179">
        <f t="shared" ref="AV22:AV31" si="6">IF(AK22&gt;"",(AU22*AN22*AP22)/1000,"")</f>
        <v>0.17166599999999999</v>
      </c>
      <c r="AW22" s="4"/>
      <c r="AX22" s="199" t="s">
        <v>167</v>
      </c>
      <c r="AY22" s="200"/>
      <c r="AZ22" s="201"/>
      <c r="BA22" s="205" t="s">
        <v>84</v>
      </c>
      <c r="BB22" s="169"/>
      <c r="BC22" s="181"/>
      <c r="BD22" s="182" t="s">
        <v>174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181</v>
      </c>
      <c r="BO22" s="200"/>
      <c r="BP22" s="201"/>
      <c r="BQ22" s="205" t="s">
        <v>190</v>
      </c>
      <c r="BR22" s="169"/>
      <c r="BS22" s="181"/>
      <c r="BT22" s="182"/>
      <c r="BU22" s="172">
        <v>1</v>
      </c>
      <c r="BV22" s="173">
        <f t="shared" ref="BV22:BV44" si="8">IF(BU22="","",Q*BU22)</f>
        <v>1</v>
      </c>
      <c r="BW22" s="184"/>
      <c r="BX22" s="185" t="s">
        <v>194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214" t="s">
        <v>158</v>
      </c>
      <c r="AI23" s="215"/>
      <c r="AJ23" s="204" t="s">
        <v>82</v>
      </c>
      <c r="AK23" s="217" t="s">
        <v>91</v>
      </c>
      <c r="AL23" s="169" t="str">
        <f t="shared" si="3"/>
        <v>-</v>
      </c>
      <c r="AM23" s="218">
        <v>3</v>
      </c>
      <c r="AN23" s="208">
        <f>WS.1-5.5</f>
        <v>921.5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168</v>
      </c>
      <c r="AY23" s="200"/>
      <c r="AZ23" s="201"/>
      <c r="BA23" s="168" t="s">
        <v>89</v>
      </c>
      <c r="BB23" s="169"/>
      <c r="BC23" s="181"/>
      <c r="BD23" s="182" t="s">
        <v>174</v>
      </c>
      <c r="BE23" s="172">
        <v>14</v>
      </c>
      <c r="BF23" s="173">
        <f t="shared" si="7"/>
        <v>14</v>
      </c>
      <c r="BG23" s="184"/>
      <c r="BH23" s="185" t="s">
        <v>177</v>
      </c>
      <c r="BI23" s="186"/>
      <c r="BJ23" s="187"/>
      <c r="BK23" s="206"/>
      <c r="BL23" s="189"/>
      <c r="BM23" s="4"/>
      <c r="BN23" s="199" t="s">
        <v>181</v>
      </c>
      <c r="BO23" s="200"/>
      <c r="BP23" s="201"/>
      <c r="BQ23" s="168" t="s">
        <v>191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195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159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170">
        <v>2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177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169</v>
      </c>
      <c r="AY24" s="200"/>
      <c r="AZ24" s="201"/>
      <c r="BA24" s="168" t="s">
        <v>92</v>
      </c>
      <c r="BB24" s="169"/>
      <c r="BC24" s="181"/>
      <c r="BD24" s="182" t="s">
        <v>174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182</v>
      </c>
      <c r="BO24" s="200"/>
      <c r="BP24" s="201"/>
      <c r="BQ24" s="168" t="s">
        <v>93</v>
      </c>
      <c r="BR24" s="169"/>
      <c r="BS24" s="181"/>
      <c r="BT24" s="182" t="s">
        <v>175</v>
      </c>
      <c r="BU24" s="172">
        <f>(WS.1-9)*2/1000</f>
        <v>1.8360000000000001</v>
      </c>
      <c r="BV24" s="173">
        <f t="shared" si="8"/>
        <v>1.8360000000000001</v>
      </c>
      <c r="BW24" s="184" t="s">
        <v>101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160</v>
      </c>
      <c r="AI25" s="200"/>
      <c r="AJ25" s="204" t="s">
        <v>82</v>
      </c>
      <c r="AK25" s="168" t="s">
        <v>91</v>
      </c>
      <c r="AL25" s="169" t="str">
        <f t="shared" si="3"/>
        <v>-</v>
      </c>
      <c r="AM25" s="221">
        <v>4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168</v>
      </c>
      <c r="AY25" s="200"/>
      <c r="AZ25" s="201"/>
      <c r="BA25" s="168" t="s">
        <v>94</v>
      </c>
      <c r="BB25" s="169"/>
      <c r="BC25" s="181"/>
      <c r="BD25" s="182" t="s">
        <v>174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183</v>
      </c>
      <c r="BO25" s="200"/>
      <c r="BP25" s="201"/>
      <c r="BQ25" s="168" t="s">
        <v>95</v>
      </c>
      <c r="BR25" s="169"/>
      <c r="BS25" s="181"/>
      <c r="BT25" s="182" t="s">
        <v>176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161</v>
      </c>
      <c r="AI26" s="200"/>
      <c r="AJ26" s="204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170</v>
      </c>
      <c r="AY26" s="200"/>
      <c r="AZ26" s="201"/>
      <c r="BA26" s="168" t="s">
        <v>97</v>
      </c>
      <c r="BB26" s="169"/>
      <c r="BC26" s="181"/>
      <c r="BD26" s="182" t="s">
        <v>175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168</v>
      </c>
      <c r="BO26" s="200"/>
      <c r="BP26" s="201"/>
      <c r="BQ26" s="168" t="s">
        <v>99</v>
      </c>
      <c r="BR26" s="169"/>
      <c r="BS26" s="181"/>
      <c r="BT26" s="182" t="s">
        <v>176</v>
      </c>
      <c r="BU26" s="172">
        <v>10</v>
      </c>
      <c r="BV26" s="173">
        <f t="shared" si="8"/>
        <v>10</v>
      </c>
      <c r="BW26" s="184"/>
      <c r="BX26" s="185" t="s">
        <v>196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162</v>
      </c>
      <c r="AI27" s="215"/>
      <c r="AJ27" s="204" t="s">
        <v>82</v>
      </c>
      <c r="AK27" s="168" t="s">
        <v>88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171</v>
      </c>
      <c r="AY27" s="200"/>
      <c r="AZ27" s="201"/>
      <c r="BA27" s="168" t="s">
        <v>100</v>
      </c>
      <c r="BB27" s="169"/>
      <c r="BC27" s="181"/>
      <c r="BD27" s="182" t="s">
        <v>175</v>
      </c>
      <c r="BE27" s="172">
        <f>((W-61)+((H-38)*2))/1000</f>
        <v>7.3970000000000002</v>
      </c>
      <c r="BF27" s="173">
        <f t="shared" si="7"/>
        <v>7.3970000000000002</v>
      </c>
      <c r="BG27" s="213" t="s">
        <v>101</v>
      </c>
      <c r="BH27" s="185" t="s">
        <v>178</v>
      </c>
      <c r="BI27" s="186"/>
      <c r="BJ27" s="187"/>
      <c r="BK27" s="188"/>
      <c r="BL27" s="189"/>
      <c r="BM27" s="4"/>
      <c r="BN27" s="199" t="s">
        <v>168</v>
      </c>
      <c r="BO27" s="200"/>
      <c r="BP27" s="201"/>
      <c r="BQ27" s="168" t="s">
        <v>103</v>
      </c>
      <c r="BR27" s="169"/>
      <c r="BS27" s="181"/>
      <c r="BT27" s="182" t="s">
        <v>176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197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163</v>
      </c>
      <c r="AI28" s="215"/>
      <c r="AJ28" s="204" t="s">
        <v>82</v>
      </c>
      <c r="AK28" s="168" t="s">
        <v>91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172</v>
      </c>
      <c r="AY28" s="200"/>
      <c r="AZ28" s="201"/>
      <c r="BA28" s="168" t="s">
        <v>102</v>
      </c>
      <c r="BB28" s="169"/>
      <c r="BC28" s="181"/>
      <c r="BD28" s="182" t="s">
        <v>174</v>
      </c>
      <c r="BE28" s="172">
        <v>1</v>
      </c>
      <c r="BF28" s="173">
        <f t="shared" si="7"/>
        <v>1</v>
      </c>
      <c r="BG28" s="184"/>
      <c r="BH28" s="185" t="s">
        <v>179</v>
      </c>
      <c r="BI28" s="186"/>
      <c r="BJ28" s="187"/>
      <c r="BK28" s="188"/>
      <c r="BL28" s="189"/>
      <c r="BM28" s="4"/>
      <c r="BN28" s="199" t="s">
        <v>184</v>
      </c>
      <c r="BO28" s="200"/>
      <c r="BP28" s="201"/>
      <c r="BQ28" s="168" t="s">
        <v>108</v>
      </c>
      <c r="BR28" s="169"/>
      <c r="BS28" s="181"/>
      <c r="BT28" s="182" t="s">
        <v>193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164</v>
      </c>
      <c r="AI29" s="215"/>
      <c r="AJ29" s="204" t="s">
        <v>82</v>
      </c>
      <c r="AK29" s="168" t="s">
        <v>91</v>
      </c>
      <c r="AL29" s="169" t="str">
        <f t="shared" si="3"/>
        <v>-</v>
      </c>
      <c r="AM29" s="170">
        <v>5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173</v>
      </c>
      <c r="AY29" s="200"/>
      <c r="AZ29" s="201"/>
      <c r="BA29" s="168" t="s">
        <v>107</v>
      </c>
      <c r="BB29" s="169"/>
      <c r="BC29" s="181"/>
      <c r="BD29" s="182" t="s">
        <v>176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180</v>
      </c>
      <c r="BI29" s="186"/>
      <c r="BJ29" s="187"/>
      <c r="BK29" s="188"/>
      <c r="BL29" s="189" t="s">
        <v>106</v>
      </c>
      <c r="BM29" s="4"/>
      <c r="BN29" s="199" t="s">
        <v>172</v>
      </c>
      <c r="BO29" s="200"/>
      <c r="BP29" s="201"/>
      <c r="BQ29" s="168" t="s">
        <v>109</v>
      </c>
      <c r="BR29" s="169"/>
      <c r="BS29" s="181"/>
      <c r="BT29" s="182" t="s">
        <v>174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165</v>
      </c>
      <c r="AI30" s="215"/>
      <c r="AJ30" s="204" t="s">
        <v>82</v>
      </c>
      <c r="AK30" s="168" t="s">
        <v>96</v>
      </c>
      <c r="AL30" s="169" t="str">
        <f t="shared" si="3"/>
        <v>-</v>
      </c>
      <c r="AM30" s="170">
        <v>4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168</v>
      </c>
      <c r="AY30" s="200"/>
      <c r="AZ30" s="201"/>
      <c r="BA30" s="168" t="s">
        <v>104</v>
      </c>
      <c r="BB30" s="169"/>
      <c r="BC30" s="181"/>
      <c r="BD30" s="182" t="s">
        <v>174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185</v>
      </c>
      <c r="BO30" s="200"/>
      <c r="BP30" s="201"/>
      <c r="BQ30" s="168" t="s">
        <v>110</v>
      </c>
      <c r="BR30" s="169"/>
      <c r="BS30" s="181"/>
      <c r="BT30" s="182" t="s">
        <v>193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166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168</v>
      </c>
      <c r="BO31" s="200"/>
      <c r="BP31" s="201"/>
      <c r="BQ31" s="168" t="s">
        <v>111</v>
      </c>
      <c r="BR31" s="169"/>
      <c r="BS31" s="181"/>
      <c r="BT31" s="182" t="s">
        <v>174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171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tr">
        <f t="shared" ref="AX3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3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186</v>
      </c>
      <c r="BO32" s="200"/>
      <c r="BP32" s="201"/>
      <c r="BQ32" s="168" t="s">
        <v>192</v>
      </c>
      <c r="BR32" s="169"/>
      <c r="BS32" s="181"/>
      <c r="BT32" s="182" t="s">
        <v>175</v>
      </c>
      <c r="BU32" s="172">
        <v>1</v>
      </c>
      <c r="BV32" s="173">
        <f t="shared" si="8"/>
        <v>1</v>
      </c>
      <c r="BW32" s="184"/>
      <c r="BX32" s="185" t="s">
        <v>198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208"/>
      <c r="AO33" s="172"/>
      <c r="AP33" s="173"/>
      <c r="AQ33" s="220"/>
      <c r="AR33" s="175"/>
      <c r="AS33" s="176"/>
      <c r="AT33" s="212"/>
      <c r="AU33" s="178"/>
      <c r="AV33" s="179"/>
      <c r="AW33" s="4"/>
      <c r="AX33" s="199"/>
      <c r="AY33" s="200"/>
      <c r="AZ33" s="201"/>
      <c r="BA33" s="205"/>
      <c r="BB33" s="169"/>
      <c r="BC33" s="181"/>
      <c r="BD33" s="182"/>
      <c r="BE33" s="172"/>
      <c r="BF33" s="173"/>
      <c r="BG33" s="184"/>
      <c r="BH33" s="185"/>
      <c r="BI33" s="186"/>
      <c r="BJ33" s="187"/>
      <c r="BK33" s="206"/>
      <c r="BL33" s="189"/>
      <c r="BM33" s="4"/>
      <c r="BN33" s="199" t="s">
        <v>186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175</v>
      </c>
      <c r="BU33" s="172">
        <v>1</v>
      </c>
      <c r="BV33" s="173">
        <f t="shared" si="8"/>
        <v>1</v>
      </c>
      <c r="BW33" s="213"/>
      <c r="BX33" s="185" t="s">
        <v>199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168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171</v>
      </c>
      <c r="BO34" s="200"/>
      <c r="BP34" s="201"/>
      <c r="BQ34" s="168" t="s">
        <v>100</v>
      </c>
      <c r="BR34" s="169"/>
      <c r="BS34" s="181"/>
      <c r="BT34" s="182" t="s">
        <v>175</v>
      </c>
      <c r="BU34" s="172">
        <f>(HS.1-8.5)/1000</f>
        <v>2.7565</v>
      </c>
      <c r="BV34" s="173">
        <f t="shared" si="8"/>
        <v>2.7565</v>
      </c>
      <c r="BW34" s="213" t="s">
        <v>101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208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188"/>
      <c r="BL35" s="189"/>
      <c r="BM35" s="4"/>
      <c r="BN35" s="199" t="s">
        <v>187</v>
      </c>
      <c r="BO35" s="200"/>
      <c r="BP35" s="201"/>
      <c r="BQ35" s="168" t="s">
        <v>116</v>
      </c>
      <c r="BR35" s="169"/>
      <c r="BS35" s="181"/>
      <c r="BT35" s="182" t="s">
        <v>176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188</v>
      </c>
      <c r="BO36" s="200"/>
      <c r="BP36" s="201"/>
      <c r="BQ36" s="168" t="s">
        <v>112</v>
      </c>
      <c r="BR36" s="169"/>
      <c r="BS36" s="181"/>
      <c r="BT36" s="182" t="s">
        <v>174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168</v>
      </c>
      <c r="BO37" s="200"/>
      <c r="BP37" s="201"/>
      <c r="BQ37" s="168" t="s">
        <v>114</v>
      </c>
      <c r="BR37" s="169"/>
      <c r="BS37" s="181"/>
      <c r="BT37" s="182" t="s">
        <v>174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38:AL47" si="12">IF(AK38&gt;"","-","")</f>
        <v/>
      </c>
      <c r="AM38" s="170"/>
      <c r="AN38" s="208"/>
      <c r="AO38" s="172"/>
      <c r="AP38" s="173" t="str">
        <f t="shared" ref="AP38:AP47" si="13">IF(AO38&lt;0.1,"",Q*AO38)</f>
        <v/>
      </c>
      <c r="AQ38" s="220"/>
      <c r="AR38" s="175"/>
      <c r="AS38" s="176"/>
      <c r="AT38" s="212"/>
      <c r="AU38" s="178" t="str">
        <f t="shared" ref="AU38" si="14">IF(AK38&gt;"",VLOOKUP(AK38,MATERIAL_WEIGHT,2,FALSE),"")</f>
        <v/>
      </c>
      <c r="AV38" s="179" t="str">
        <f t="shared" ref="AV38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213"/>
      <c r="BH38" s="185"/>
      <c r="BI38" s="186"/>
      <c r="BJ38" s="187"/>
      <c r="BK38" s="188"/>
      <c r="BL38" s="189"/>
      <c r="BM38" s="4"/>
      <c r="BN38" s="199" t="s">
        <v>189</v>
      </c>
      <c r="BO38" s="200"/>
      <c r="BP38" s="201"/>
      <c r="BQ38" s="168" t="s">
        <v>119</v>
      </c>
      <c r="BR38" s="169"/>
      <c r="BS38" s="181"/>
      <c r="BT38" s="182" t="s">
        <v>176</v>
      </c>
      <c r="BU38" s="172">
        <v>2</v>
      </c>
      <c r="BV38" s="173">
        <f t="shared" si="8"/>
        <v>2</v>
      </c>
      <c r="BW38" s="213"/>
      <c r="BX38" s="185" t="s">
        <v>115</v>
      </c>
      <c r="BY38" s="186"/>
      <c r="BZ38" s="187"/>
      <c r="CA38" s="188"/>
      <c r="CB38" s="189" t="s">
        <v>106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 t="str">
        <f t="shared" si="10"/>
        <v/>
      </c>
      <c r="AY43" s="200"/>
      <c r="AZ43" s="201"/>
      <c r="BA43" s="168"/>
      <c r="BB43" s="169"/>
      <c r="BC43" s="181"/>
      <c r="BD43" s="182" t="str">
        <f t="shared" si="11"/>
        <v/>
      </c>
      <c r="BE43" s="183"/>
      <c r="BF43" s="173" t="str">
        <f t="shared" si="7"/>
        <v/>
      </c>
      <c r="BG43" s="184"/>
      <c r="BH43" s="249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120</v>
      </c>
      <c r="C44" s="335" t="s">
        <v>121</v>
      </c>
      <c r="D44" s="336"/>
      <c r="E44" s="337"/>
      <c r="F44" s="335" t="s">
        <v>122</v>
      </c>
      <c r="G44" s="336"/>
      <c r="H44" s="337"/>
      <c r="I44" s="251"/>
      <c r="J44" s="252" t="s">
        <v>120</v>
      </c>
      <c r="K44" s="335" t="s">
        <v>121</v>
      </c>
      <c r="L44" s="336"/>
      <c r="M44" s="336"/>
      <c r="N44" s="337"/>
      <c r="O44" s="252" t="s">
        <v>123</v>
      </c>
      <c r="P44" s="253" t="s">
        <v>120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ref="BN44" si="17">IF(BQ44&gt;"",VLOOKUP(BQ44,PART_NAMA,3,FALSE),"")</f>
        <v/>
      </c>
      <c r="BO44" s="200"/>
      <c r="BP44" s="201"/>
      <c r="BQ44" s="168"/>
      <c r="BR44" s="169"/>
      <c r="BS44" s="181"/>
      <c r="BT44" s="182" t="str">
        <f t="shared" ref="BT44" si="18">IF(BQ44&gt;"",VLOOKUP(BQ44&amp;$M$10,PART_MASTER,3,FALSE),"")</f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124</v>
      </c>
      <c r="D45" s="256"/>
      <c r="E45" s="256"/>
      <c r="F45" s="257"/>
      <c r="G45" s="258"/>
      <c r="H45" s="259"/>
      <c r="I45" s="260"/>
      <c r="J45" s="261">
        <v>1</v>
      </c>
      <c r="K45" s="262" t="s">
        <v>125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126</v>
      </c>
      <c r="D46" s="258"/>
      <c r="E46" s="258"/>
      <c r="F46" s="262"/>
      <c r="G46" s="258"/>
      <c r="H46" s="259"/>
      <c r="I46" s="260"/>
      <c r="J46" s="261">
        <v>2</v>
      </c>
      <c r="K46" s="262" t="s">
        <v>127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128</v>
      </c>
      <c r="D47" s="258"/>
      <c r="E47" s="258"/>
      <c r="F47" s="262"/>
      <c r="G47" s="258"/>
      <c r="H47" s="259"/>
      <c r="I47" s="267"/>
      <c r="J47" s="261">
        <v>3</v>
      </c>
      <c r="K47" s="262" t="s">
        <v>129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130</v>
      </c>
      <c r="D48" s="258"/>
      <c r="E48" s="258"/>
      <c r="F48" s="262"/>
      <c r="G48" s="258"/>
      <c r="H48" s="259"/>
      <c r="I48" s="267"/>
      <c r="J48" s="261">
        <v>4</v>
      </c>
      <c r="K48" s="262" t="s">
        <v>131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132</v>
      </c>
      <c r="AD48" s="272"/>
      <c r="AE48" s="273" t="s">
        <v>133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132</v>
      </c>
      <c r="AT48" s="272"/>
      <c r="AU48" s="273" t="s">
        <v>133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134</v>
      </c>
      <c r="D49" s="258"/>
      <c r="E49" s="258"/>
      <c r="F49" s="262"/>
      <c r="G49" s="258"/>
      <c r="H49" s="259"/>
      <c r="I49" s="267"/>
      <c r="J49" s="261">
        <v>5</v>
      </c>
      <c r="K49" s="262" t="s">
        <v>135</v>
      </c>
      <c r="L49" s="258"/>
      <c r="M49" s="258"/>
      <c r="N49" s="263"/>
      <c r="O49" s="264"/>
      <c r="P49" s="265"/>
      <c r="Q49" s="4"/>
      <c r="R49" s="275" t="s">
        <v>136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137</v>
      </c>
      <c r="AE49" s="279" t="s">
        <v>138</v>
      </c>
      <c r="AF49" s="280">
        <f>AF48*0.986</f>
        <v>4.3564645060000009</v>
      </c>
      <c r="AG49" s="4"/>
      <c r="AH49" s="275" t="s">
        <v>136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137</v>
      </c>
      <c r="AU49" s="279" t="s">
        <v>138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139</v>
      </c>
      <c r="D50" s="258"/>
      <c r="E50" s="258"/>
      <c r="F50" s="262"/>
      <c r="G50" s="258"/>
      <c r="H50" s="259"/>
      <c r="I50" s="267"/>
      <c r="J50" s="261">
        <v>6</v>
      </c>
      <c r="K50" s="262" t="s">
        <v>140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141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141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142</v>
      </c>
      <c r="D51" s="258"/>
      <c r="E51" s="258"/>
      <c r="F51" s="262"/>
      <c r="G51" s="258"/>
      <c r="H51" s="259"/>
      <c r="I51" s="267"/>
      <c r="J51" s="261">
        <v>7</v>
      </c>
      <c r="K51" s="262" t="s">
        <v>143</v>
      </c>
      <c r="L51" s="258"/>
      <c r="M51" s="258"/>
      <c r="N51" s="263"/>
      <c r="O51" s="264"/>
      <c r="P51" s="265"/>
      <c r="Q51" s="4"/>
      <c r="R51" s="283" t="s">
        <v>144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145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146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147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148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149</v>
      </c>
      <c r="C55" s="267"/>
      <c r="D55" s="267"/>
      <c r="E55" s="267"/>
      <c r="F55" s="267"/>
      <c r="G55" s="267"/>
      <c r="H55" s="267"/>
      <c r="I55" s="267"/>
      <c r="J55" s="301" t="s">
        <v>150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151</v>
      </c>
      <c r="K56" s="306"/>
      <c r="L56" s="306"/>
      <c r="M56" s="306"/>
      <c r="N56" s="307"/>
      <c r="O56" s="308" t="s">
        <v>152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153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" si="19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154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154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154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154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154</v>
      </c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2024-07-30T09:23:23Z</dcterms:created>
  <dcterms:modified xsi:type="dcterms:W3CDTF">2024-08-23T04:42:04Z</dcterms:modified>
</cp:coreProperties>
</file>