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62F9D69-6478-4874-AE17-23D0444543F6}" xr6:coauthVersionLast="47" xr6:coauthVersionMax="47" xr10:uidLastSave="{00000000-0000-0000-0000-000000000000}"/>
  <bookViews>
    <workbookView xWindow="-108" yWindow="-108" windowWidth="23256" windowHeight="12456" xr2:uid="{0DFE92A3-14CB-4F46-B1BF-D965481DD038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34" i="1"/>
  <c r="BU24" i="1"/>
  <c r="BQ33" i="1"/>
  <c r="BE29" i="1"/>
  <c r="BE27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AV36" i="1"/>
  <c r="AU36" i="1"/>
  <c r="AP36" i="1"/>
  <c r="AL36" i="1"/>
  <c r="AV35" i="1"/>
  <c r="AU35" i="1"/>
  <c r="AP35" i="1"/>
  <c r="AL35" i="1"/>
  <c r="AV34" i="1"/>
  <c r="AU34" i="1"/>
  <c r="AP34" i="1"/>
  <c r="AL34" i="1"/>
  <c r="AV33" i="1"/>
  <c r="AU33" i="1"/>
  <c r="AP33" i="1"/>
  <c r="AL33" i="1"/>
  <c r="AV32" i="1"/>
  <c r="AU32" i="1"/>
  <c r="AP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U27" i="1"/>
  <c r="AV27" i="1" s="1"/>
  <c r="AP27" i="1"/>
  <c r="AN27" i="1"/>
  <c r="AL27" i="1"/>
  <c r="AU26" i="1"/>
  <c r="AP26" i="1"/>
  <c r="AV26" i="1" s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V24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L14" i="1"/>
  <c r="CA12" i="1"/>
  <c r="BQ12" i="1"/>
  <c r="BK12" i="1"/>
  <c r="BA12" i="1"/>
  <c r="AU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K10" i="1"/>
  <c r="BQ10" i="1" s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A3" i="1"/>
  <c r="AK3" i="1"/>
  <c r="U3" i="1"/>
  <c r="E3" i="1"/>
  <c r="BQ3" i="1" s="1"/>
  <c r="BL2" i="1"/>
  <c r="CB2" i="1" s="1"/>
  <c r="AV2" i="1"/>
  <c r="AF2" i="1"/>
  <c r="BK4" i="1" l="1"/>
  <c r="CA4" i="1"/>
  <c r="AF50" i="1"/>
  <c r="AF49" i="1"/>
  <c r="AV18" i="1"/>
  <c r="BV38" i="1"/>
  <c r="AE4" i="1"/>
  <c r="AA9" i="1"/>
  <c r="AQ10" i="1"/>
  <c r="BZ12" i="1"/>
  <c r="AB14" i="1"/>
  <c r="AF18" i="1"/>
  <c r="BV29" i="1"/>
  <c r="BV30" i="1"/>
  <c r="BV37" i="1"/>
  <c r="BV31" i="1"/>
  <c r="BG9" i="1"/>
  <c r="AT12" i="1"/>
  <c r="BW9" i="1"/>
  <c r="BX14" i="1"/>
  <c r="BH14" i="1"/>
  <c r="BZ14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3AC71BB-F51D-4ED4-935F-603422AE084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EAC47F4-87DA-4824-BF13-F7AE972D6CD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6ECA14F-88A3-47ED-BED8-752D5046F66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<sst xmlns="http://schemas.openxmlformats.org/spreadsheetml/2006/main" count="532" uniqueCount="198">
  <si>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</si>
  <si>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</si>
  <si>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</si>
  <si>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</si>
  <si>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</si>
  <si>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</si>
  <si>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</si>
  <si>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</si>
  <si>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</si>
  <si>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</si>
  <si>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</si>
  <si>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</si>
  <si>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</si>
  <si>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</si>
  <si>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</si>
  <si>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HD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</si>
  <si>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</si>
  <si>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</si>
  <si>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</si>
  <si>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</si>
  <si>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</si>
  <si>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</si>
  <si>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</si>
  <si>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</si>
  <si>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</si>
  <si>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W8D-20011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</si>
  <si>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</si>
  <si>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</si>
  <si>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</si>
  <si>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</si>
  <si>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</si>
  <si>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</si>
  <si>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</si>
  <si>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</si>
  <si>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</si>
  <si>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</si>
  <si>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</si>
  <si>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</si>
  <si>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</si>
  <si>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</si>
  <si>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</si>
  <si>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</si>
  <si>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</si>
  <si>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</si>
  <si>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</si>
  <si>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</si>
  <si>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</si>
  <si>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</si>
  <si>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</si>
  <si>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</si>
  <si>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</si>
  <si>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</si>
  <si>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</si>
  <si>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</si>
  <si>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</si>
  <si>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</si>
  <si>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</si>
  <si>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</si>
  <si>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</si>
  <si>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</si>
  <si>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</si>
  <si>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</si>
  <si>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</si>
  <si>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</si>
  <si>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</si>
  <si>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</si>
  <si>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</si>
  <si>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</si>
  <si>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</si>
  <si>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</si>
  <si>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</si>
  <si>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</si>
  <si>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</si>
  <si>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</si>
  <si>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</si>
  <si>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</si>
  <si>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</si>
  <si>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</si>
  <si>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</si>
  <si>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</si>
  <si>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</si>
  <si>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</si>
  <si>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</si>
  <si>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</si>
  <si>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</si>
  <si>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</si>
  <si>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</si>
  <si>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</si>
  <si>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</si>
  <si>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</si>
  <si>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</si>
  <si>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</si>
  <si>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</si>
  <si>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</si>
  <si>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</si>
  <si>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</si>
  <si>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</si>
  <si>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</si>
  <si>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</si>
  <si>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</si>
  <si>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</si>
  <si>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</si>
  <si>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</si>
  <si>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</si>
  <si>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FOR LOCK RECEIVER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</si>
  <si>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</si>
  <si>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</si>
  <si>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</si>
  <si>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</si>
  <si>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</si>
  <si>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</si>
  <si>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</si>
  <si>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</si>
  <si>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</si>
  <si>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</si>
  <si>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</si>
  <si>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FOR ASS</t>
  </si>
  <si>
    <t>9K-11384</t>
  </si>
  <si>
    <t xml:space="preserve"> CHECK SIZE FRAME</t>
  </si>
  <si>
    <t xml:space="preserve"> VISUAL CHECK ( √ )</t>
  </si>
  <si>
    <t>9K-11383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</si>
  <si>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</si>
  <si>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</si>
  <si>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</si>
  <si>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</si>
  <si>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</si>
  <si>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</si>
  <si>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</si>
  <si>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</si>
  <si>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</si>
  <si>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</si>
  <si>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</si>
  <si>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</si>
  <si>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</si>
  <si>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</si>
  <si>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</si>
  <si>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</si>
  <si>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</si>
  <si>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</si>
  <si>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</si>
  <si>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</si>
  <si>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</si>
  <si>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</si>
  <si>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</si>
  <si>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</si>
  <si>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</si>
  <si>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</si>
  <si>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</si>
  <si>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</si>
  <si>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</si>
  <si>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</si>
  <si>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</si>
  <si>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</si>
  <si>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</si>
  <si>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</si>
  <si>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</si>
  <si>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</si>
  <si>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</si>
  <si>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</si>
  <si>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</si>
  <si>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</si>
  <si>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</si>
  <si>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</si>
  <si>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LEFT ATTACHMENT (L)</t>
  </si>
  <si>
    <t>MEETING ATTACHMENT (L)</t>
  </si>
  <si>
    <t>STRIPS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</si>
  <si>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</si>
  <si>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</si>
  <si>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</si>
  <si>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</si>
  <si>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</si>
  <si>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</si>
  <si>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</si>
  <si>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</si>
  <si>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</si>
  <si>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</si>
  <si>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</si>
  <si>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</si>
  <si>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</si>
  <si>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</si>
  <si>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</si>
  <si>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</si>
  <si>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</si>
  <si>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</si>
  <si>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</si>
  <si>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</si>
  <si>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</si>
  <si>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HANDLE</t>
  </si>
  <si>
    <t>9K-40017</t>
  </si>
  <si>
    <t>9K-40021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</si>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</sst>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" fillId="0" borderId="52" xfId="1" quotePrefix="1" applyBorder="1" applyProtection="1"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E1B949B-6D4F-457C-92E7-A26320F27A12}"/>
    <cellStyle name="Normal" xfId="0" builtinId="0"/>
    <cellStyle name="Normal 10" xfId="2" xr:uid="{2FB7F0FF-E668-44E6-B786-40BC6C2D76DB}"/>
    <cellStyle name="Normal 2" xfId="1" xr:uid="{FA4F3BBA-0F19-4A4C-A99E-E97396F3EF55}"/>
    <cellStyle name="Normal 5" xfId="4" xr:uid="{A7AB30F8-37AE-4D19-A730-F2EF6849CFFC}"/>
    <cellStyle name="Normal_COBA 2" xfId="5" xr:uid="{882E4DB2-7BF1-46A2-BD13-4B5216A3BA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9089361-DFA4-45CF-9118-B9C969A18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46AECE5-8A41-4586-99FF-B9A331A69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857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449037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7E2A412-E073-419A-B87D-D4B9574A2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21965" y="104775"/>
          <a:ext cx="159013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489857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34090E0-1171-4B56-92DF-BAD36485B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9285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E508880-40D0-4A39-A809-D12A318D7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124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29323FD-465A-4158-91F2-73DA46EDF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38C84E7-FBD7-4BD9-A6AA-E9B38AF55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101917</xdr:colOff>
      <xdr:row>38</xdr:row>
      <xdr:rowOff>91548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E031B6A-B47A-444F-8738-5372585BC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0340" y="4107180"/>
          <a:ext cx="2075497" cy="31319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6D1E-5FDD-4612-86A6-2475CD5D5FED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R25" sqref="R25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7.554687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332031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7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45527.562780902779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45527.562780902779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45527.562780902779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45527.562780902779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45527.562780902779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HD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HD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HD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HD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2800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2800</v>
      </c>
      <c r="AB10" s="336"/>
      <c r="AC10" s="66"/>
      <c r="AD10" s="62"/>
      <c r="AE10" s="60" t="str">
        <f>IF($O$10&gt;0,$O$10,"")</f>
        <v>W8D-20011</v>
      </c>
      <c r="AF10" s="61"/>
      <c r="AG10" s="3"/>
      <c r="AH10" s="54" t="s">
        <v>23</v>
      </c>
      <c r="AI10" s="37"/>
      <c r="AJ10" s="38"/>
      <c r="AK10" s="55" t="str">
        <f>IF($BQ$43="9K-11383","53DPR-I/HC","53DPR-I/NC")</f>
        <v>53DPR-I/NC</v>
      </c>
      <c r="AL10" s="37"/>
      <c r="AM10" s="56"/>
      <c r="AN10" s="63"/>
      <c r="AO10" s="63"/>
      <c r="AP10" s="67" t="s">
        <v>24</v>
      </c>
      <c r="AQ10" s="335">
        <f>$K$10</f>
        <v>2800</v>
      </c>
      <c r="AR10" s="336"/>
      <c r="AS10" s="66"/>
      <c r="AT10" s="62"/>
      <c r="AU10" s="60" t="str">
        <f>IF($O$10&gt;0,$O$10,"")</f>
        <v>W8D-20011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35">
        <f>$K$10</f>
        <v>2800</v>
      </c>
      <c r="BH10" s="336"/>
      <c r="BI10" s="66"/>
      <c r="BJ10" s="62"/>
      <c r="BK10" s="60" t="str">
        <f>IF($O$10&gt;0,$O$10,"")</f>
        <v>W8D-20011</v>
      </c>
      <c r="BL10" s="61"/>
      <c r="BM10" s="3"/>
      <c r="BN10" s="54" t="s">
        <v>23</v>
      </c>
      <c r="BO10" s="37"/>
      <c r="BP10" s="38"/>
      <c r="BQ10" s="55" t="str">
        <f>IF($AK$10&gt;0,$AK$10,"")</f>
        <v>53DPR-I/NC</v>
      </c>
      <c r="BR10" s="37"/>
      <c r="BS10" s="56"/>
      <c r="BT10" s="63"/>
      <c r="BU10" s="63"/>
      <c r="BV10" s="67" t="s">
        <v>24</v>
      </c>
      <c r="BW10" s="335">
        <f>$K$10</f>
        <v>2800</v>
      </c>
      <c r="BX10" s="336"/>
      <c r="BY10" s="66"/>
      <c r="BZ10" s="62"/>
      <c r="CA10" s="60" t="str">
        <f>IF($O$10&gt;0,$O$10,"")</f>
        <v>W8D-20011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28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28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156</v>
      </c>
      <c r="AI22" s="215"/>
      <c r="AJ22" s="204" t="s">
        <v>82</v>
      </c>
      <c r="AK22" s="217" t="s">
        <v>88</v>
      </c>
      <c r="AL22" s="169" t="str">
        <f t="shared" ref="AL22:AL39" si="3">IF(AK22&gt;"","-","")</f>
        <v>-</v>
      </c>
      <c r="AM22" s="218">
        <v>2</v>
      </c>
      <c r="AN22" s="208">
        <f>WS.1-9</f>
        <v>918</v>
      </c>
      <c r="AO22" s="219">
        <v>1</v>
      </c>
      <c r="AP22" s="173">
        <f t="shared" ref="AP22:AP39" si="4">IF(AO22&lt;0.1,"",Q*AO22)</f>
        <v>1</v>
      </c>
      <c r="AQ22" s="220"/>
      <c r="AR22" s="175"/>
      <c r="AS22" s="176"/>
      <c r="AT22" s="212"/>
      <c r="AU22" s="178">
        <f t="shared" ref="AU22:AU39" si="5">IF(AK22&gt;"",VLOOKUP(AK22,MATERIAL_WEIGHT,2,FALSE),"")</f>
        <v>0.187</v>
      </c>
      <c r="AV22" s="179">
        <f t="shared" ref="AV22:AV39" si="6">IF(AK22&gt;"",(AU22*AN22*AP22)/1000,"")</f>
        <v>0.17166599999999999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192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157</v>
      </c>
      <c r="AI23" s="200"/>
      <c r="AJ23" s="204" t="s">
        <v>82</v>
      </c>
      <c r="AK23" s="168" t="s">
        <v>91</v>
      </c>
      <c r="AL23" s="169" t="str">
        <f t="shared" si="3"/>
        <v>-</v>
      </c>
      <c r="AM23" s="170">
        <v>2</v>
      </c>
      <c r="AN23" s="208">
        <f>WS.1-5.5</f>
        <v>921.5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167</v>
      </c>
      <c r="AY23" s="200"/>
      <c r="AZ23" s="201"/>
      <c r="BA23" s="168" t="s">
        <v>89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179</v>
      </c>
      <c r="BO23" s="200"/>
      <c r="BP23" s="201"/>
      <c r="BQ23" s="168" t="s">
        <v>189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193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158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221">
        <v>1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168</v>
      </c>
      <c r="AY24" s="200"/>
      <c r="AZ24" s="201"/>
      <c r="BA24" s="168" t="s">
        <v>92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93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101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159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170">
        <v>5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167</v>
      </c>
      <c r="AY25" s="200"/>
      <c r="AZ25" s="201"/>
      <c r="BA25" s="168" t="s">
        <v>94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181</v>
      </c>
      <c r="BO25" s="200"/>
      <c r="BP25" s="201"/>
      <c r="BQ25" s="168" t="s">
        <v>95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160</v>
      </c>
      <c r="AI26" s="215"/>
      <c r="AJ26" s="204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169</v>
      </c>
      <c r="AY26" s="200"/>
      <c r="AZ26" s="201"/>
      <c r="BA26" s="168" t="s">
        <v>97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99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161</v>
      </c>
      <c r="AI27" s="215"/>
      <c r="AJ27" s="204" t="s">
        <v>82</v>
      </c>
      <c r="AK27" s="168" t="s">
        <v>88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170</v>
      </c>
      <c r="AY27" s="200"/>
      <c r="AZ27" s="201"/>
      <c r="BA27" s="168" t="s">
        <v>100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 t="s">
        <v>177</v>
      </c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103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195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162</v>
      </c>
      <c r="AI28" s="215"/>
      <c r="AJ28" s="204" t="s">
        <v>82</v>
      </c>
      <c r="AK28" s="168" t="s">
        <v>91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104</v>
      </c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109</v>
      </c>
      <c r="BR28" s="169"/>
      <c r="BS28" s="181"/>
      <c r="BT28" s="182" t="s">
        <v>191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163</v>
      </c>
      <c r="AI29" s="215"/>
      <c r="AJ29" s="204" t="s">
        <v>82</v>
      </c>
      <c r="AK29" s="168" t="s">
        <v>91</v>
      </c>
      <c r="AL29" s="169" t="str">
        <f t="shared" si="3"/>
        <v>-</v>
      </c>
      <c r="AM29" s="170">
        <v>4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108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107</v>
      </c>
      <c r="BM29" s="4"/>
      <c r="BN29" s="199" t="s">
        <v>171</v>
      </c>
      <c r="BO29" s="200"/>
      <c r="BP29" s="201"/>
      <c r="BQ29" s="168" t="s">
        <v>110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164</v>
      </c>
      <c r="AI30" s="215"/>
      <c r="AJ30" s="204" t="s">
        <v>82</v>
      </c>
      <c r="AK30" s="168" t="s">
        <v>96</v>
      </c>
      <c r="AL30" s="169" t="str">
        <f t="shared" si="3"/>
        <v>-</v>
      </c>
      <c r="AM30" s="170">
        <v>3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167</v>
      </c>
      <c r="AY30" s="200"/>
      <c r="AZ30" s="201"/>
      <c r="BA30" s="168" t="s">
        <v>105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106</v>
      </c>
      <c r="BI30" s="186"/>
      <c r="BJ30" s="187"/>
      <c r="BK30" s="188"/>
      <c r="BL30" s="189" t="s">
        <v>107</v>
      </c>
      <c r="BM30" s="4"/>
      <c r="BN30" s="199" t="s">
        <v>183</v>
      </c>
      <c r="BO30" s="200"/>
      <c r="BP30" s="201"/>
      <c r="BQ30" s="168" t="s">
        <v>111</v>
      </c>
      <c r="BR30" s="169"/>
      <c r="BS30" s="222"/>
      <c r="BT30" s="182" t="s">
        <v>191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165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112</v>
      </c>
      <c r="BR31" s="169"/>
      <c r="BS31" s="222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/>
      <c r="AI32" s="215"/>
      <c r="AJ32" s="216"/>
      <c r="AK32" s="168"/>
      <c r="AL32" s="169" t="str">
        <f t="shared" si="3"/>
        <v/>
      </c>
      <c r="AM32" s="170"/>
      <c r="AN32" s="208"/>
      <c r="AO32" s="172"/>
      <c r="AP32" s="173" t="str">
        <f t="shared" si="4"/>
        <v/>
      </c>
      <c r="AQ32" s="220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184</v>
      </c>
      <c r="BO32" s="200"/>
      <c r="BP32" s="201"/>
      <c r="BQ32" s="168" t="s">
        <v>190</v>
      </c>
      <c r="BR32" s="169"/>
      <c r="BS32" s="222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196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6"/>
      <c r="AK33" s="168"/>
      <c r="AL33" s="169" t="str">
        <f t="shared" si="3"/>
        <v/>
      </c>
      <c r="AM33" s="170"/>
      <c r="AN33" s="171"/>
      <c r="AO33" s="172"/>
      <c r="AP33" s="173" t="str">
        <f t="shared" si="4"/>
        <v/>
      </c>
      <c r="AQ33" s="220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222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197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0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100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101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0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185</v>
      </c>
      <c r="BO35" s="200"/>
      <c r="BP35" s="201"/>
      <c r="BQ35" s="168" t="s">
        <v>117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208"/>
      <c r="AO36" s="172"/>
      <c r="AP36" s="173" t="str">
        <f t="shared" si="4"/>
        <v/>
      </c>
      <c r="AQ36" s="220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113</v>
      </c>
      <c r="BR36" s="169"/>
      <c r="BS36" s="222"/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0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115</v>
      </c>
      <c r="BR37" s="169"/>
      <c r="BS37" s="222"/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107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0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187</v>
      </c>
      <c r="BO38" s="200"/>
      <c r="BP38" s="201"/>
      <c r="BQ38" s="168" t="s">
        <v>120</v>
      </c>
      <c r="BR38" s="169"/>
      <c r="BS38" s="222"/>
      <c r="BT38" s="182" t="s">
        <v>175</v>
      </c>
      <c r="BU38" s="172">
        <v>2</v>
      </c>
      <c r="BV38" s="173">
        <f t="shared" si="8"/>
        <v>2</v>
      </c>
      <c r="BW38" s="213"/>
      <c r="BX38" s="185" t="s">
        <v>116</v>
      </c>
      <c r="BY38" s="186"/>
      <c r="BZ38" s="187"/>
      <c r="CA38" s="188"/>
      <c r="CB38" s="189" t="s">
        <v>107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171"/>
      <c r="AO39" s="172"/>
      <c r="AP39" s="173" t="str">
        <f t="shared" si="4"/>
        <v/>
      </c>
      <c r="AQ39" s="220"/>
      <c r="AR39" s="175"/>
      <c r="AS39" s="176"/>
      <c r="AT39" s="212"/>
      <c r="AU39" s="178" t="str">
        <f t="shared" si="5"/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ref="AL22:AL47" si="12">IF(AK40&gt;"","-","")</f>
        <v/>
      </c>
      <c r="AM40" s="170"/>
      <c r="AN40" s="171"/>
      <c r="AO40" s="172"/>
      <c r="AP40" s="173" t="str">
        <f t="shared" ref="AP22:AP47" si="13">IF(AO40&lt;0.1,"",Q*AO40)</f>
        <v/>
      </c>
      <c r="AQ40" s="220"/>
      <c r="AR40" s="175"/>
      <c r="AS40" s="176"/>
      <c r="AT40" s="212"/>
      <c r="AU40" s="178" t="str">
        <f t="shared" ref="AU39:AU47" si="14">IF(AK40&gt;"",VLOOKUP(AK40,MATERIAL_WEIGHT,2,FALSE),"")</f>
        <v/>
      </c>
      <c r="AV40" s="179" t="str">
        <f t="shared" ref="AV22:AV47" si="15">IF(AK40&gt;"",(AU40*AN40*AP40)/1000,"")</f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114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4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4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118</v>
      </c>
      <c r="C43" s="240"/>
      <c r="D43" s="240"/>
      <c r="E43" s="240"/>
      <c r="F43" s="241"/>
      <c r="G43" s="242"/>
      <c r="H43" s="243"/>
      <c r="I43" s="233"/>
      <c r="J43" s="244" t="s">
        <v>119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4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50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121</v>
      </c>
      <c r="C44" s="326" t="s">
        <v>122</v>
      </c>
      <c r="D44" s="327"/>
      <c r="E44" s="328"/>
      <c r="F44" s="326" t="s">
        <v>123</v>
      </c>
      <c r="G44" s="327"/>
      <c r="H44" s="328"/>
      <c r="I44" s="252"/>
      <c r="J44" s="253" t="s">
        <v>121</v>
      </c>
      <c r="K44" s="326" t="s">
        <v>122</v>
      </c>
      <c r="L44" s="327"/>
      <c r="M44" s="327"/>
      <c r="N44" s="328"/>
      <c r="O44" s="253" t="s">
        <v>124</v>
      </c>
      <c r="P44" s="254" t="s">
        <v>121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4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ref="BN22:BN60" si="16">IF(BQ44&gt;"",VLOOKUP(BQ44,PART_NAMA,3,FALSE),"")</f>
        <v/>
      </c>
      <c r="BO44" s="200"/>
      <c r="BP44" s="201"/>
      <c r="BQ44" s="168"/>
      <c r="BR44" s="169"/>
      <c r="BS44" s="181"/>
      <c r="BT44" s="182" t="str">
        <f t="shared" ref="BT24:BT59" si="17">IF(BQ44&gt;"",VLOOKUP(BQ44&amp;$M$10,PART_MASTER,3,FALSE),"")</f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125</v>
      </c>
      <c r="D45" s="257"/>
      <c r="E45" s="257"/>
      <c r="F45" s="258"/>
      <c r="G45" s="259"/>
      <c r="H45" s="260"/>
      <c r="I45" s="261"/>
      <c r="J45" s="262">
        <v>1</v>
      </c>
      <c r="K45" s="263" t="s">
        <v>126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0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127</v>
      </c>
      <c r="D46" s="259"/>
      <c r="E46" s="259"/>
      <c r="F46" s="263"/>
      <c r="G46" s="259"/>
      <c r="H46" s="260"/>
      <c r="I46" s="261"/>
      <c r="J46" s="262">
        <v>2</v>
      </c>
      <c r="K46" s="263" t="s">
        <v>128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7" t="str">
        <f t="shared" si="11"/>
        <v/>
      </c>
      <c r="BE46" s="183"/>
      <c r="BF46" s="173" t="str">
        <f t="shared" si="7"/>
        <v/>
      </c>
      <c r="BG46" s="184"/>
      <c r="BH46" s="250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129</v>
      </c>
      <c r="D47" s="259"/>
      <c r="E47" s="259"/>
      <c r="F47" s="263"/>
      <c r="G47" s="259"/>
      <c r="H47" s="260"/>
      <c r="I47" s="268"/>
      <c r="J47" s="262">
        <v>3</v>
      </c>
      <c r="K47" s="263" t="s">
        <v>130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7" t="str">
        <f t="shared" si="11"/>
        <v/>
      </c>
      <c r="BE47" s="183"/>
      <c r="BF47" s="173" t="str">
        <f t="shared" si="7"/>
        <v/>
      </c>
      <c r="BG47" s="184"/>
      <c r="BH47" s="250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131</v>
      </c>
      <c r="D48" s="259"/>
      <c r="E48" s="259"/>
      <c r="F48" s="263"/>
      <c r="G48" s="259"/>
      <c r="H48" s="260"/>
      <c r="I48" s="268"/>
      <c r="J48" s="262">
        <v>4</v>
      </c>
      <c r="K48" s="263" t="s">
        <v>132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133</v>
      </c>
      <c r="AD48" s="273"/>
      <c r="AE48" s="274" t="s">
        <v>134</v>
      </c>
      <c r="AF48" s="275">
        <f>SUM(AF22:AF47)</f>
        <v>4.4183210000000006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133</v>
      </c>
      <c r="AT48" s="273"/>
      <c r="AU48" s="274" t="s">
        <v>134</v>
      </c>
      <c r="AV48" s="275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0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135</v>
      </c>
      <c r="D49" s="259"/>
      <c r="E49" s="259"/>
      <c r="F49" s="263"/>
      <c r="G49" s="259"/>
      <c r="H49" s="260"/>
      <c r="I49" s="268"/>
      <c r="J49" s="262">
        <v>5</v>
      </c>
      <c r="K49" s="263" t="s">
        <v>136</v>
      </c>
      <c r="L49" s="259"/>
      <c r="M49" s="259"/>
      <c r="N49" s="264"/>
      <c r="O49" s="265"/>
      <c r="P49" s="266"/>
      <c r="Q49" s="4"/>
      <c r="R49" s="276" t="s">
        <v>137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138</v>
      </c>
      <c r="AE49" s="280" t="s">
        <v>139</v>
      </c>
      <c r="AF49" s="281">
        <f>AF48*0.986</f>
        <v>4.3564645060000009</v>
      </c>
      <c r="AG49" s="4"/>
      <c r="AH49" s="276" t="s">
        <v>137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138</v>
      </c>
      <c r="AU49" s="280" t="s">
        <v>139</v>
      </c>
      <c r="AV49" s="281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0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140</v>
      </c>
      <c r="D50" s="259"/>
      <c r="E50" s="259"/>
      <c r="F50" s="263"/>
      <c r="G50" s="259"/>
      <c r="H50" s="260"/>
      <c r="I50" s="268"/>
      <c r="J50" s="262">
        <v>6</v>
      </c>
      <c r="K50" s="263" t="s">
        <v>141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142</v>
      </c>
      <c r="AF50" s="281">
        <f>AF48*0.974*0.986</f>
        <v>4.2431964288440005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142</v>
      </c>
      <c r="AV50" s="281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0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143</v>
      </c>
      <c r="D51" s="259"/>
      <c r="E51" s="259"/>
      <c r="F51" s="263"/>
      <c r="G51" s="259"/>
      <c r="H51" s="260"/>
      <c r="I51" s="268"/>
      <c r="J51" s="262">
        <v>7</v>
      </c>
      <c r="K51" s="263" t="s">
        <v>144</v>
      </c>
      <c r="L51" s="259"/>
      <c r="M51" s="259"/>
      <c r="N51" s="264"/>
      <c r="O51" s="265"/>
      <c r="P51" s="266"/>
      <c r="Q51" s="4"/>
      <c r="R51" s="284" t="s">
        <v>145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146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147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0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0" t="s">
        <v>148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149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150</v>
      </c>
      <c r="C55" s="268"/>
      <c r="D55" s="268"/>
      <c r="E55" s="268"/>
      <c r="F55" s="268"/>
      <c r="G55" s="268"/>
      <c r="H55" s="268"/>
      <c r="I55" s="268"/>
      <c r="J55" s="302" t="s">
        <v>151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152</v>
      </c>
      <c r="K56" s="307"/>
      <c r="L56" s="307"/>
      <c r="M56" s="307"/>
      <c r="N56" s="308"/>
      <c r="O56" s="309" t="s">
        <v>153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199"/>
      <c r="BO59" s="200"/>
      <c r="BP59" s="201"/>
      <c r="BQ59" s="168"/>
      <c r="BR59" s="169"/>
      <c r="BS59" s="222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154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ref="BN60:BN66" si="18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6" si="19">IF(BQ60&gt;"",VLOOKUP(BQ60&amp;$M$10,PART_MASTER,3,FALSE),"")</f>
        <v/>
      </c>
      <c r="BU60" s="172"/>
      <c r="BV60" s="173" t="str">
        <f t="shared" ref="BV60:BV66" si="20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155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155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155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155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155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2024-07-31T05:58:53Z</dcterms:created>
  <dcterms:modified xsi:type="dcterms:W3CDTF">2024-08-23T06:30:30Z</dcterms:modified>
</cp:coreProperties>
</file>