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719E7F0C-B467-4315-A222-5D762FD81422}" xr6:coauthVersionLast="47" xr6:coauthVersionMax="47" xr10:uidLastSave="{00000000-0000-0000-0000-000000000000}"/>
  <bookViews>
    <workbookView xWindow="-108" yWindow="-108" windowWidth="23256" windowHeight="12456" xr2:uid="{2E1AAA30-94D2-47F8-AD9F-9148EB656E14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27" i="1"/>
  <c r="BA27" i="1"/>
  <c r="BE34" i="1"/>
  <c r="BE33" i="1"/>
  <c r="AN26" i="1"/>
  <c r="AN25" i="1"/>
  <c r="AN24" i="1"/>
  <c r="AN23" i="1"/>
  <c r="AN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V34" i="1"/>
  <c r="BT34" i="1"/>
  <c r="BN34" i="1"/>
  <c r="BF34" i="1"/>
  <c r="AV34" i="1"/>
  <c r="AU34" i="1"/>
  <c r="AP34" i="1"/>
  <c r="AL34" i="1"/>
  <c r="AF34" i="1"/>
  <c r="AE34" i="1"/>
  <c r="Z34" i="1"/>
  <c r="V34" i="1"/>
  <c r="BF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V30" i="1"/>
  <c r="BF30" i="1"/>
  <c r="AF30" i="1"/>
  <c r="AE30" i="1"/>
  <c r="Z30" i="1"/>
  <c r="V30" i="1"/>
  <c r="BV29" i="1"/>
  <c r="AF29" i="1"/>
  <c r="AE29" i="1"/>
  <c r="Z29" i="1"/>
  <c r="V29" i="1"/>
  <c r="BF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29" i="1" s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L14" i="1"/>
  <c r="BH14" i="1" s="1"/>
  <c r="CA12" i="1"/>
  <c r="BQ12" i="1"/>
  <c r="BK12" i="1"/>
  <c r="BA12" i="1"/>
  <c r="AU12" i="1"/>
  <c r="AT12" i="1"/>
  <c r="AK12" i="1"/>
  <c r="AE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K10" i="1"/>
  <c r="BA10" i="1"/>
  <c r="AU10" i="1"/>
  <c r="AK10" i="1"/>
  <c r="BQ10" i="1" s="1"/>
  <c r="AE10" i="1"/>
  <c r="AA10" i="1"/>
  <c r="M10" i="1"/>
  <c r="K10" i="1"/>
  <c r="BG10" i="1" s="1"/>
  <c r="CA9" i="1"/>
  <c r="BW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AK3" i="1"/>
  <c r="U3" i="1"/>
  <c r="E3" i="1"/>
  <c r="AF2" i="1"/>
  <c r="AV2" i="1" s="1"/>
  <c r="BL2" i="1" s="1"/>
  <c r="CB2" i="1" s="1"/>
  <c r="AV22" i="1" l="1"/>
  <c r="AV23" i="1"/>
  <c r="CA4" i="1"/>
  <c r="AV24" i="1"/>
  <c r="BK4" i="1"/>
  <c r="BG9" i="1"/>
  <c r="AR14" i="1"/>
  <c r="CB18" i="1"/>
  <c r="AD12" i="1"/>
  <c r="AT14" i="1"/>
  <c r="S15" i="1"/>
  <c r="BL18" i="1"/>
  <c r="AV25" i="1"/>
  <c r="AV26" i="1"/>
  <c r="BV27" i="1"/>
  <c r="BV28" i="1"/>
  <c r="AE4" i="1"/>
  <c r="AA9" i="1"/>
  <c r="AQ10" i="1"/>
  <c r="BZ12" i="1"/>
  <c r="AB14" i="1"/>
  <c r="X26" i="1"/>
  <c r="AF26" i="1" s="1"/>
  <c r="AF48" i="1" s="1"/>
  <c r="BX14" i="1"/>
  <c r="AY15" i="1"/>
  <c r="AV17" i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9599292-F0CF-4D69-A1A3-BDCE02148F4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E9AD85F-186D-466C-ABBF-578B1322B06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AF464C0A-EF42-4707-B13F-8F1088A0768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<sst xmlns="http://schemas.openxmlformats.org/spreadsheetml/2006/main" count="520" uniqueCount="193">
  <si>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</si>
  <si>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</si>
  <si>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</si>
  <si>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</si>
  <si>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</si>
  <si>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</si>
  <si>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</si>
  <si>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</si>
  <si>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</si>
  <si>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</si>
  <si>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</si>
  <si>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</si>
  <si>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</si>
  <si>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</si>
  <si>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</si>
  <si>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HB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</si>
  <si>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</si>
  <si>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</si>
  <si>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</si>
  <si>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</si>
  <si>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</si>
  <si>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</si>
  <si>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</si>
  <si>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</si>
  <si>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</si>
  <si>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</si>
  <si>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</si>
  <si>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</si>
  <si>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</si>
  <si>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</si>
  <si>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</si>
  <si>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</si>
  <si>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</si>
  <si>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</si>
  <si>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</si>
  <si>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</si>
  <si>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</si>
  <si>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</si>
  <si>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</si>
  <si>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</si>
  <si>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</si>
  <si>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</si>
  <si>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</si>
  <si>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</si>
  <si>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</si>
  <si>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</si>
  <si>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</si>
  <si>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</si>
  <si>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</si>
  <si>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</si>
  <si>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</si>
  <si>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</si>
  <si>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</si>
  <si>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</si>
  <si>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</si>
  <si>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</si>
  <si>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</si>
  <si>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</si>
  <si>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</si>
  <si>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</si>
  <si>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</si>
  <si>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</si>
  <si>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</si>
  <si>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</si>
  <si>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</si>
  <si>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</si>
  <si>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</si>
  <si>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</si>
  <si>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</si>
  <si>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</si>
  <si>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</si>
  <si>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</si>
  <si>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</si>
  <si>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</si>
  <si>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</si>
  <si>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</si>
  <si>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</si>
  <si>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</si>
  <si>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</si>
  <si>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</si>
  <si>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</si>
  <si>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</si>
  <si>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</si>
  <si>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</si>
  <si>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</si>
  <si>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</si>
  <si>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</si>
  <si>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</si>
  <si>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</si>
  <si>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</si>
  <si>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</si>
  <si>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</si>
  <si>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</si>
  <si>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</si>
  <si>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</si>
  <si>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</si>
  <si>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</si>
  <si>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</si>
  <si>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</si>
  <si>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</si>
  <si>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</si>
  <si>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</si>
  <si>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RIGHT ATTACHMENT</t>
  </si>
  <si>
    <t>EF-4010D7</t>
  </si>
  <si>
    <t>WR-3120</t>
  </si>
  <si>
    <t>GLASS BEAD</t>
  </si>
  <si>
    <t>9K-87119</t>
  </si>
  <si>
    <t>LEFT ATTACHMENT</t>
  </si>
  <si>
    <t>9K-20879</t>
  </si>
  <si>
    <t>FOR JAMB</t>
  </si>
  <si>
    <t>WF-3120</t>
  </si>
  <si>
    <t>9K-20880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</si>
  <si>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</si>
  <si>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</si>
  <si>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</si>
  <si>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</si>
  <si>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</si>
  <si>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</si>
  <si>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</si>
  <si>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</si>
  <si>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9K-11384</t>
  </si>
  <si>
    <t>FOR LOCK</t>
  </si>
  <si>
    <t>9K-11386</t>
  </si>
  <si>
    <t>FOR LOCK RECEIVER</t>
  </si>
  <si>
    <t>9K-11383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</si>
  <si>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</si>
  <si>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</si>
  <si>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</si>
  <si>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</si>
  <si>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</si>
  <si>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</si>
  <si>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</si>
  <si>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</si>
  <si>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</si>
  <si>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</si>
  <si>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</si>
  <si>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</si>
  <si>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</si>
  <si>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</si>
  <si>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</si>
  <si>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</si>
  <si>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</si>
  <si>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</si>
  <si>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</si>
  <si>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</si>
  <si>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</si>
  <si>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</si>
  <si>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</si>
  <si>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</si>
  <si>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</si>
  <si>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</si>
  <si>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</si>
  <si>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</si>
  <si>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</si>
  <si>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</si>
  <si>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</si>
  <si>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</si>
  <si>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</si>
  <si>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</si>
  <si>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</si>
  <si>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</si>
  <si>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</si>
  <si>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</si>
  <si>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</si>
  <si>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</si>
  <si>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</si>
  <si>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</si>
  <si>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</si>
  <si>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</si>
  <si>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</si>
  <si>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</si>
  <si>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</si>
  <si>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</si>
  <si>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</si>
  <si>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</si>
  <si>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</si>
  <si>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</si>
  <si>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</si>
  <si>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</si>
  <si>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</si>
  <si>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</si>
  <si>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</si>
  <si>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</si>
  <si>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</si>
  <si>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</si>
  <si>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</si>
  <si>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</si>
  <si>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</si>
  <si>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</si>
  <si>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HANDLE</t>
  </si>
  <si>
    <t>9K-40023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</si>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</sst>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9AE973A2-774A-4599-92A8-DA8CEB5CA55C}"/>
    <cellStyle name="Normal" xfId="0" builtinId="0"/>
    <cellStyle name="Normal 10" xfId="2" xr:uid="{B3D3379D-5335-47F0-96CB-A4846D3509EA}"/>
    <cellStyle name="Normal 2" xfId="1" xr:uid="{8FEC67BA-E1C2-4FF8-838A-90CDD00AD975}"/>
    <cellStyle name="Normal 5" xfId="4" xr:uid="{5967D408-7F77-4877-B6E7-E9991F78A916}"/>
    <cellStyle name="Normal_COBA 2" xfId="5" xr:uid="{FE63F00B-A7FD-485A-A5FC-F693D33D21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4F6F697-CB89-47BC-AF0A-41FFE3ACD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27E738B-CBA4-425C-AC4C-E1FD67BC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E839CC2-7C6D-45F9-B469-FB4D0D612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8ED90E0-0969-43CA-9A27-E8FB63095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1687B38-BFC0-4BCC-857E-6093634C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7E7E504-C132-422B-9907-0E6BE362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17B746B-7B08-4663-948F-3873A5EC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2859</xdr:colOff>
      <xdr:row>39</xdr:row>
      <xdr:rowOff>119901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B07C412-725F-4616-8DCB-099C2037C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542098" cy="3350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A44C-C456-4A8A-BE6C-BA3229D8D70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9" sqref="R29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45527.577758101848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45527.577758101848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45527.577758101848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45527.577758101848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45527.577758101848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HB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HB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HB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HB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W8D-20005</v>
      </c>
      <c r="AF10" s="61"/>
      <c r="AG10" s="3"/>
      <c r="AH10" s="54" t="s">
        <v>23</v>
      </c>
      <c r="AI10" s="37"/>
      <c r="AJ10" s="38"/>
      <c r="AK10" s="55" t="str">
        <f>IF($BQ$32="9K-11383","53PL-I/HA","53PL-I/NA")</f>
        <v>53PL-I/NA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W8D-20005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W8D-20005</v>
      </c>
      <c r="BL10" s="61"/>
      <c r="BM10" s="3"/>
      <c r="BN10" s="54" t="s">
        <v>23</v>
      </c>
      <c r="BO10" s="37"/>
      <c r="BP10" s="38"/>
      <c r="BQ10" s="55" t="str">
        <f>IF($AK$10&gt;0,$AK$10,"")</f>
        <v>53PL-I/NA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W8D-20005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5" t="s">
        <v>27</v>
      </c>
      <c r="I11" s="335">
        <v>1</v>
      </c>
      <c r="J11" s="335" t="s">
        <v>28</v>
      </c>
      <c r="K11" s="331" t="s">
        <v>29</v>
      </c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5" t="s">
        <v>27</v>
      </c>
      <c r="Y11" s="335">
        <f>IF($I$11&gt;0,$I$11,"")</f>
        <v>1</v>
      </c>
      <c r="Z11" s="335" t="s">
        <v>28</v>
      </c>
      <c r="AA11" s="331" t="str">
        <f>IF($K$11&gt;0,$K$11,"")</f>
        <v>TT01</v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5" t="s">
        <v>27</v>
      </c>
      <c r="AO11" s="335">
        <f>IF($I$11&gt;0,$I$11,"")</f>
        <v>1</v>
      </c>
      <c r="AP11" s="335" t="s">
        <v>28</v>
      </c>
      <c r="AQ11" s="331" t="str">
        <f>IF($K$11&gt;0,$K$11,"")</f>
        <v>TT01</v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5" t="s">
        <v>27</v>
      </c>
      <c r="BE11" s="335">
        <f>IF($I$11&gt;0,$I$11,"")</f>
        <v>1</v>
      </c>
      <c r="BF11" s="335" t="s">
        <v>28</v>
      </c>
      <c r="BG11" s="331" t="str">
        <f>IF($K$11&gt;0,$K$11,"")</f>
        <v>TT01</v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5" t="s">
        <v>27</v>
      </c>
      <c r="BU11" s="335">
        <f>IF($I$11&gt;0,$I$11,"")</f>
        <v>1</v>
      </c>
      <c r="BV11" s="335" t="s">
        <v>28</v>
      </c>
      <c r="BW11" s="331" t="str">
        <f>IF($K$11&gt;0,$K$11,"")</f>
        <v>TT01</v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IF(h.1=2380,900,IF(h.1=2580,900,IF(h.1=2780,1000,"")))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102</v>
      </c>
      <c r="AI22" s="200"/>
      <c r="AJ22" s="204" t="s">
        <v>83</v>
      </c>
      <c r="AK22" s="168" t="s">
        <v>97</v>
      </c>
      <c r="AL22" s="169" t="str">
        <f t="shared" ref="AL22:AL47" si="3">IF(AK22&gt;"","-","")</f>
        <v>-</v>
      </c>
      <c r="AM22" s="202">
        <v>5</v>
      </c>
      <c r="AN22" s="208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0.20799999999999999</v>
      </c>
      <c r="AV22" s="179">
        <f t="shared" ref="AV22:AV47" si="6">IF(AK22&gt;"",(AU22*AN22*AP22)/1000,"")</f>
        <v>0.57262400000000002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190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191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107</v>
      </c>
      <c r="AI23" s="200"/>
      <c r="AJ23" s="204" t="s">
        <v>83</v>
      </c>
      <c r="AK23" s="168" t="s">
        <v>97</v>
      </c>
      <c r="AL23" s="169" t="str">
        <f t="shared" si="3"/>
        <v>-</v>
      </c>
      <c r="AM23" s="202">
        <v>7</v>
      </c>
      <c r="AN23" s="208">
        <f>HS.1-12</f>
        <v>2753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0.57262400000000002</v>
      </c>
      <c r="AW23" s="4"/>
      <c r="AX23" s="199" t="s">
        <v>170</v>
      </c>
      <c r="AY23" s="200"/>
      <c r="AZ23" s="201"/>
      <c r="BA23" s="168" t="s">
        <v>119</v>
      </c>
      <c r="BB23" s="169"/>
      <c r="BC23" s="181"/>
      <c r="BD23" s="182" t="s">
        <v>178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185</v>
      </c>
      <c r="BO23" s="200"/>
      <c r="BP23" s="201"/>
      <c r="BQ23" s="168" t="s">
        <v>93</v>
      </c>
      <c r="BR23" s="169"/>
      <c r="BS23" s="181"/>
      <c r="BT23" s="182" t="s">
        <v>180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171">
        <f>WS.1-14</f>
        <v>916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178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186</v>
      </c>
      <c r="BO24" s="200"/>
      <c r="BP24" s="201"/>
      <c r="BQ24" s="168" t="s">
        <v>99</v>
      </c>
      <c r="BR24" s="169"/>
      <c r="BS24" s="181"/>
      <c r="BT24" s="182" t="s">
        <v>179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89</v>
      </c>
      <c r="AI25" s="200"/>
      <c r="AJ25" s="204" t="s">
        <v>83</v>
      </c>
      <c r="AK25" s="168" t="s">
        <v>90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171</v>
      </c>
      <c r="AY25" s="200"/>
      <c r="AZ25" s="201"/>
      <c r="BA25" s="168" t="s">
        <v>127</v>
      </c>
      <c r="BB25" s="169"/>
      <c r="BC25" s="181"/>
      <c r="BD25" s="182" t="s">
        <v>179</v>
      </c>
      <c r="BE25" s="172">
        <f>IF(h.1=2380,18,IF(h.1=2580,19,IF(h.1=2780,21,0)))</f>
        <v>21</v>
      </c>
      <c r="BF25" s="173">
        <f t="shared" si="7"/>
        <v>21</v>
      </c>
      <c r="BG25" s="184"/>
      <c r="BH25" s="185" t="s">
        <v>109</v>
      </c>
      <c r="BI25" s="186"/>
      <c r="BJ25" s="187"/>
      <c r="BK25" s="188"/>
      <c r="BL25" s="189" t="s">
        <v>118</v>
      </c>
      <c r="BM25" s="4"/>
      <c r="BN25" s="199" t="s">
        <v>172</v>
      </c>
      <c r="BO25" s="200"/>
      <c r="BP25" s="201"/>
      <c r="BQ25" s="168" t="s">
        <v>104</v>
      </c>
      <c r="BR25" s="169"/>
      <c r="BS25" s="181"/>
      <c r="BT25" s="182" t="s">
        <v>179</v>
      </c>
      <c r="BU25" s="172">
        <v>4</v>
      </c>
      <c r="BV25" s="173">
        <f t="shared" si="8"/>
        <v>4</v>
      </c>
      <c r="BW25" s="184" t="s">
        <v>7</v>
      </c>
      <c r="BX25" s="185" t="s">
        <v>100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96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1</v>
      </c>
      <c r="AN26" s="208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172</v>
      </c>
      <c r="AY26" s="200"/>
      <c r="AZ26" s="201"/>
      <c r="BA26" s="168" t="s">
        <v>125</v>
      </c>
      <c r="BB26" s="169"/>
      <c r="BC26" s="181"/>
      <c r="BD26" s="182" t="s">
        <v>178</v>
      </c>
      <c r="BE26" s="172">
        <v>8</v>
      </c>
      <c r="BF26" s="173">
        <f t="shared" si="7"/>
        <v>8</v>
      </c>
      <c r="BG26" s="184"/>
      <c r="BH26" s="185" t="s">
        <v>126</v>
      </c>
      <c r="BI26" s="186"/>
      <c r="BJ26" s="187"/>
      <c r="BK26" s="188"/>
      <c r="BL26" s="189" t="s">
        <v>118</v>
      </c>
      <c r="BM26" s="4"/>
      <c r="BN26" s="199" t="s">
        <v>172</v>
      </c>
      <c r="BO26" s="200"/>
      <c r="BP26" s="201"/>
      <c r="BQ26" s="168" t="s">
        <v>110</v>
      </c>
      <c r="BR26" s="169"/>
      <c r="BS26" s="181"/>
      <c r="BT26" s="182" t="s">
        <v>179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173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180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181</v>
      </c>
      <c r="BI27" s="186"/>
      <c r="BJ27" s="187"/>
      <c r="BK27" s="188"/>
      <c r="BL27" s="189" t="s">
        <v>118</v>
      </c>
      <c r="BM27" s="4"/>
      <c r="BN27" s="199" t="s">
        <v>187</v>
      </c>
      <c r="BO27" s="200"/>
      <c r="BP27" s="201"/>
      <c r="BQ27" s="168" t="s">
        <v>120</v>
      </c>
      <c r="BR27" s="169"/>
      <c r="BS27" s="181"/>
      <c r="BT27" s="182" t="s">
        <v>179</v>
      </c>
      <c r="BU27" s="172">
        <v>1</v>
      </c>
      <c r="BV27" s="173">
        <f t="shared" si="8"/>
        <v>1</v>
      </c>
      <c r="BW27" s="213"/>
      <c r="BX27" s="185" t="s">
        <v>121</v>
      </c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199"/>
      <c r="AI28" s="200"/>
      <c r="AJ28" s="204"/>
      <c r="AK28" s="168"/>
      <c r="AL28" s="169"/>
      <c r="AM28" s="202"/>
      <c r="AN28" s="171"/>
      <c r="AO28" s="172"/>
      <c r="AP28" s="173"/>
      <c r="AQ28" s="203"/>
      <c r="AR28" s="175"/>
      <c r="AS28" s="176"/>
      <c r="AT28" s="177"/>
      <c r="AU28" s="178"/>
      <c r="AV28" s="179"/>
      <c r="AW28" s="4"/>
      <c r="AX28" s="199" t="s">
        <v>172</v>
      </c>
      <c r="AY28" s="200"/>
      <c r="AZ28" s="201"/>
      <c r="BA28" s="168" t="s">
        <v>91</v>
      </c>
      <c r="BB28" s="169"/>
      <c r="BC28" s="181"/>
      <c r="BD28" s="182" t="s">
        <v>178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188</v>
      </c>
      <c r="BO28" s="200"/>
      <c r="BP28" s="201"/>
      <c r="BQ28" s="168" t="s">
        <v>115</v>
      </c>
      <c r="BR28" s="169"/>
      <c r="BS28" s="181"/>
      <c r="BT28" s="182" t="s">
        <v>178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199"/>
      <c r="AI29" s="200"/>
      <c r="AJ29" s="204"/>
      <c r="AK29" s="168"/>
      <c r="AL29" s="169"/>
      <c r="AM29" s="202"/>
      <c r="AN29" s="208"/>
      <c r="AO29" s="183"/>
      <c r="AP29" s="173"/>
      <c r="AQ29" s="203"/>
      <c r="AR29" s="175"/>
      <c r="AS29" s="176"/>
      <c r="AT29" s="177"/>
      <c r="AU29" s="178"/>
      <c r="AV29" s="179"/>
      <c r="AW29" s="4"/>
      <c r="AX29" s="199" t="s">
        <v>174</v>
      </c>
      <c r="AY29" s="200"/>
      <c r="AZ29" s="201"/>
      <c r="BA29" s="168" t="s">
        <v>98</v>
      </c>
      <c r="BB29" s="169"/>
      <c r="BC29" s="181"/>
      <c r="BD29" s="182" t="s">
        <v>178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172</v>
      </c>
      <c r="BO29" s="200"/>
      <c r="BP29" s="201"/>
      <c r="BQ29" s="168" t="s">
        <v>117</v>
      </c>
      <c r="BR29" s="169"/>
      <c r="BS29" s="181"/>
      <c r="BT29" s="182" t="s">
        <v>178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208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172</v>
      </c>
      <c r="AY30" s="200"/>
      <c r="AZ30" s="201"/>
      <c r="BA30" s="168" t="s">
        <v>103</v>
      </c>
      <c r="BB30" s="169"/>
      <c r="BC30" s="181"/>
      <c r="BD30" s="182" t="s">
        <v>178</v>
      </c>
      <c r="BE30" s="172">
        <v>18</v>
      </c>
      <c r="BF30" s="173">
        <f t="shared" si="7"/>
        <v>18</v>
      </c>
      <c r="BG30" s="184"/>
      <c r="BH30" s="185" t="s">
        <v>182</v>
      </c>
      <c r="BI30" s="186"/>
      <c r="BJ30" s="187"/>
      <c r="BK30" s="188"/>
      <c r="BL30" s="189"/>
      <c r="BM30" s="4"/>
      <c r="BN30" s="199" t="s">
        <v>189</v>
      </c>
      <c r="BO30" s="200"/>
      <c r="BP30" s="201"/>
      <c r="BQ30" s="168" t="s">
        <v>124</v>
      </c>
      <c r="BR30" s="169"/>
      <c r="BS30" s="181"/>
      <c r="BT30" s="182" t="s">
        <v>179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 t="s">
        <v>118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2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72"/>
      <c r="AP31" s="173"/>
      <c r="AQ31" s="210"/>
      <c r="AR31" s="175"/>
      <c r="AS31" s="176"/>
      <c r="AT31" s="177"/>
      <c r="AU31" s="178"/>
      <c r="AV31" s="179"/>
      <c r="AW31" s="4"/>
      <c r="AX31" s="199" t="s">
        <v>175</v>
      </c>
      <c r="AY31" s="200"/>
      <c r="AZ31" s="201"/>
      <c r="BA31" s="168" t="s">
        <v>108</v>
      </c>
      <c r="BB31" s="169"/>
      <c r="BC31" s="181"/>
      <c r="BD31" s="182" t="s">
        <v>180</v>
      </c>
      <c r="BE31" s="172">
        <v>1</v>
      </c>
      <c r="BF31" s="173">
        <f t="shared" si="7"/>
        <v>1</v>
      </c>
      <c r="BG31" s="184"/>
      <c r="BH31" s="185" t="s">
        <v>109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171"/>
      <c r="AO32" s="172"/>
      <c r="AP32" s="173"/>
      <c r="AQ32" s="210"/>
      <c r="AR32" s="175"/>
      <c r="AS32" s="176"/>
      <c r="AT32" s="212"/>
      <c r="AU32" s="178"/>
      <c r="AV32" s="179"/>
      <c r="AW32" s="4"/>
      <c r="AX32" s="199" t="s">
        <v>175</v>
      </c>
      <c r="AY32" s="200"/>
      <c r="AZ32" s="201"/>
      <c r="BA32" s="168" t="s">
        <v>111</v>
      </c>
      <c r="BB32" s="169"/>
      <c r="BC32" s="181"/>
      <c r="BD32" s="182" t="s">
        <v>180</v>
      </c>
      <c r="BE32" s="172">
        <v>1</v>
      </c>
      <c r="BF32" s="173">
        <f t="shared" si="7"/>
        <v>1</v>
      </c>
      <c r="BG32" s="184"/>
      <c r="BH32" s="185" t="s">
        <v>109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/>
      <c r="AM33" s="170"/>
      <c r="AN33" s="208"/>
      <c r="AO33" s="172"/>
      <c r="AP33" s="173"/>
      <c r="AQ33" s="221"/>
      <c r="AR33" s="175"/>
      <c r="AS33" s="176"/>
      <c r="AT33" s="212"/>
      <c r="AU33" s="178"/>
      <c r="AV33" s="179"/>
      <c r="AW33" s="4"/>
      <c r="AX33" s="199" t="s">
        <v>176</v>
      </c>
      <c r="AY33" s="200"/>
      <c r="AZ33" s="201"/>
      <c r="BA33" s="168" t="s">
        <v>112</v>
      </c>
      <c r="BB33" s="169"/>
      <c r="BC33" s="181"/>
      <c r="BD33" s="182" t="s">
        <v>180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/>
      <c r="BO33" s="200"/>
      <c r="BP33" s="201"/>
      <c r="BQ33" s="168"/>
      <c r="BR33" s="169"/>
      <c r="BS33" s="181"/>
      <c r="BT33" s="182"/>
      <c r="BU33" s="172"/>
      <c r="BV33" s="173"/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173</v>
      </c>
      <c r="AY34" s="200"/>
      <c r="AZ34" s="201"/>
      <c r="BA34" s="168" t="s">
        <v>114</v>
      </c>
      <c r="BB34" s="169"/>
      <c r="BC34" s="181"/>
      <c r="BD34" s="182" t="s">
        <v>180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183</v>
      </c>
      <c r="BI34" s="186"/>
      <c r="BJ34" s="187"/>
      <c r="BK34" s="188"/>
      <c r="BL34" s="189"/>
      <c r="BM34" s="4"/>
      <c r="BN34" s="199" t="str">
        <f t="shared" ref="BN22:BN60" si="10">IF(BQ34&gt;"",VLOOKUP(BQ34,PART_NAMA,3,FALSE),"")</f>
        <v/>
      </c>
      <c r="BO34" s="200"/>
      <c r="BP34" s="201"/>
      <c r="BQ34" s="168"/>
      <c r="BR34" s="169"/>
      <c r="BS34" s="181"/>
      <c r="BT34" s="182" t="str">
        <f t="shared" ref="BT23:BT58" si="11">IF(BQ34&gt;"",VLOOKUP(BQ34&amp;$M$10,PART_MASTER,3,FALSE),"")</f>
        <v/>
      </c>
      <c r="BU34" s="172"/>
      <c r="BV34" s="173" t="str">
        <f t="shared" si="8"/>
        <v/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177</v>
      </c>
      <c r="AY35" s="200"/>
      <c r="AZ35" s="201"/>
      <c r="BA35" s="168" t="s">
        <v>116</v>
      </c>
      <c r="BB35" s="169"/>
      <c r="BC35" s="181"/>
      <c r="BD35" s="182" t="s">
        <v>180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205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206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213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128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129</v>
      </c>
      <c r="C43" s="240"/>
      <c r="D43" s="240"/>
      <c r="E43" s="240"/>
      <c r="F43" s="241"/>
      <c r="G43" s="242"/>
      <c r="H43" s="243"/>
      <c r="I43" s="233"/>
      <c r="J43" s="244" t="s">
        <v>130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131</v>
      </c>
      <c r="C44" s="328" t="s">
        <v>132</v>
      </c>
      <c r="D44" s="329"/>
      <c r="E44" s="330"/>
      <c r="F44" s="328" t="s">
        <v>133</v>
      </c>
      <c r="G44" s="329"/>
      <c r="H44" s="330"/>
      <c r="I44" s="252"/>
      <c r="J44" s="253" t="s">
        <v>131</v>
      </c>
      <c r="K44" s="328" t="s">
        <v>132</v>
      </c>
      <c r="L44" s="329"/>
      <c r="M44" s="329"/>
      <c r="N44" s="330"/>
      <c r="O44" s="253" t="s">
        <v>134</v>
      </c>
      <c r="P44" s="254" t="s">
        <v>131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135</v>
      </c>
      <c r="D45" s="257"/>
      <c r="E45" s="257"/>
      <c r="F45" s="258"/>
      <c r="G45" s="259"/>
      <c r="H45" s="260"/>
      <c r="I45" s="261"/>
      <c r="J45" s="262">
        <v>1</v>
      </c>
      <c r="K45" s="263" t="s">
        <v>136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137</v>
      </c>
      <c r="D46" s="259"/>
      <c r="E46" s="259"/>
      <c r="F46" s="263"/>
      <c r="G46" s="259"/>
      <c r="H46" s="260"/>
      <c r="I46" s="261"/>
      <c r="J46" s="262">
        <v>2</v>
      </c>
      <c r="K46" s="263" t="s">
        <v>138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182" t="str">
        <f t="shared" si="11"/>
        <v/>
      </c>
      <c r="BU46" s="183"/>
      <c r="BV46" s="173" t="str">
        <f t="shared" si="8"/>
        <v/>
      </c>
      <c r="BW46" s="184"/>
      <c r="BX46" s="250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139</v>
      </c>
      <c r="D47" s="259"/>
      <c r="E47" s="259"/>
      <c r="F47" s="263"/>
      <c r="G47" s="259"/>
      <c r="H47" s="260"/>
      <c r="I47" s="268"/>
      <c r="J47" s="262">
        <v>3</v>
      </c>
      <c r="K47" s="263" t="s">
        <v>140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7" t="str">
        <f t="shared" si="11"/>
        <v/>
      </c>
      <c r="BU47" s="183"/>
      <c r="BV47" s="173" t="str">
        <f t="shared" si="8"/>
        <v/>
      </c>
      <c r="BW47" s="184"/>
      <c r="BX47" s="250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141</v>
      </c>
      <c r="D48" s="259"/>
      <c r="E48" s="259"/>
      <c r="F48" s="263"/>
      <c r="G48" s="259"/>
      <c r="H48" s="260"/>
      <c r="I48" s="268"/>
      <c r="J48" s="262">
        <v>4</v>
      </c>
      <c r="K48" s="263" t="s">
        <v>142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143</v>
      </c>
      <c r="AD48" s="273"/>
      <c r="AE48" s="274" t="s">
        <v>144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143</v>
      </c>
      <c r="AT48" s="273"/>
      <c r="AU48" s="274" t="s">
        <v>144</v>
      </c>
      <c r="AV48" s="275">
        <f>SUM(AV22:AV47)</f>
        <v>1.6479219999999999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267" t="str">
        <f t="shared" si="11"/>
        <v/>
      </c>
      <c r="BU48" s="183"/>
      <c r="BV48" s="173" t="str">
        <f t="shared" si="8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145</v>
      </c>
      <c r="D49" s="259"/>
      <c r="E49" s="259"/>
      <c r="F49" s="263"/>
      <c r="G49" s="259"/>
      <c r="H49" s="260"/>
      <c r="I49" s="268"/>
      <c r="J49" s="262">
        <v>5</v>
      </c>
      <c r="K49" s="263" t="s">
        <v>146</v>
      </c>
      <c r="L49" s="259"/>
      <c r="M49" s="259"/>
      <c r="N49" s="264"/>
      <c r="O49" s="265"/>
      <c r="P49" s="266"/>
      <c r="Q49" s="4"/>
      <c r="R49" s="276" t="s">
        <v>147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148</v>
      </c>
      <c r="AE49" s="280" t="s">
        <v>149</v>
      </c>
      <c r="AF49" s="281">
        <f>AF48*0.986</f>
        <v>5.0478368600000003</v>
      </c>
      <c r="AG49" s="4"/>
      <c r="AH49" s="276" t="s">
        <v>147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148</v>
      </c>
      <c r="AU49" s="280" t="s">
        <v>149</v>
      </c>
      <c r="AV49" s="281">
        <f>AV48*0.986</f>
        <v>1.6248510919999999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150</v>
      </c>
      <c r="D50" s="259"/>
      <c r="E50" s="259"/>
      <c r="F50" s="263"/>
      <c r="G50" s="259"/>
      <c r="H50" s="260"/>
      <c r="I50" s="268"/>
      <c r="J50" s="262">
        <v>6</v>
      </c>
      <c r="K50" s="263" t="s">
        <v>151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152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152</v>
      </c>
      <c r="AV50" s="281">
        <f>AV48*0.974*0.986</f>
        <v>1.5826049636079997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153</v>
      </c>
      <c r="D51" s="259"/>
      <c r="E51" s="259"/>
      <c r="F51" s="263"/>
      <c r="G51" s="259"/>
      <c r="H51" s="260"/>
      <c r="I51" s="268"/>
      <c r="J51" s="262">
        <v>7</v>
      </c>
      <c r="K51" s="263" t="s">
        <v>154</v>
      </c>
      <c r="L51" s="259"/>
      <c r="M51" s="259"/>
      <c r="N51" s="264"/>
      <c r="O51" s="265"/>
      <c r="P51" s="266"/>
      <c r="Q51" s="4"/>
      <c r="R51" s="284" t="s">
        <v>155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156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157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214" t="str">
        <f t="shared" si="10"/>
        <v/>
      </c>
      <c r="BO52" s="200"/>
      <c r="BP52" s="201"/>
      <c r="BQ52" s="289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0" t="s">
        <v>158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159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2"/>
        <v/>
      </c>
      <c r="AY54" s="200"/>
      <c r="AZ54" s="201"/>
      <c r="BA54" s="289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9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160</v>
      </c>
      <c r="C55" s="268"/>
      <c r="D55" s="268"/>
      <c r="E55" s="268"/>
      <c r="F55" s="268"/>
      <c r="G55" s="268"/>
      <c r="H55" s="268"/>
      <c r="I55" s="268"/>
      <c r="J55" s="302" t="s">
        <v>161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162</v>
      </c>
      <c r="K56" s="307"/>
      <c r="L56" s="307"/>
      <c r="M56" s="307"/>
      <c r="N56" s="308"/>
      <c r="O56" s="309" t="s">
        <v>163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214" t="str">
        <f t="shared" si="10"/>
        <v/>
      </c>
      <c r="BO58" s="200"/>
      <c r="BP58" s="201"/>
      <c r="BQ58" s="289"/>
      <c r="BR58" s="169"/>
      <c r="BS58" s="181"/>
      <c r="BT58" s="182" t="str">
        <f t="shared" si="11"/>
        <v/>
      </c>
      <c r="BU58" s="172"/>
      <c r="BV58" s="173" t="str">
        <f t="shared" si="8"/>
        <v/>
      </c>
      <c r="BW58" s="184"/>
      <c r="BX58" s="250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0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164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165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165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165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165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165</v>
      </c>
    </row>
    <row r="62" spans="2:120" x14ac:dyDescent="0.25">
      <c r="BT62" s="277" t="s">
        <v>166</v>
      </c>
    </row>
    <row r="63" spans="2:120" x14ac:dyDescent="0.25">
      <c r="BT63" s="324"/>
    </row>
    <row r="64" spans="2:120" x14ac:dyDescent="0.25">
      <c r="BT64" s="324" t="s">
        <v>166</v>
      </c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2024-07-30T09:37:30Z</dcterms:created>
  <dcterms:modified xsi:type="dcterms:W3CDTF">2024-08-23T06:52:05Z</dcterms:modified>
</cp:coreProperties>
</file>