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3EEFC396-734B-4123-8028-D200BC780470}" xr6:coauthVersionLast="47" xr6:coauthVersionMax="47" xr10:uidLastSave="{00000000-0000-0000-0000-000000000000}"/>
  <bookViews>
    <workbookView xWindow="-108" yWindow="-108" windowWidth="23256" windowHeight="12456" xr2:uid="{C9A0FFAD-F548-4288-AF25-D240135CC1BF}"/>
  </bookViews>
  <sheets>
    <sheet name="FIX_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'FIX_DOOR-EL'!$P$18</definedName>
    <definedName name="BD">"BD"</definedName>
    <definedName name="C." localSheetId="0">'FIX_DOOR-EL'!$P$17</definedName>
    <definedName name="F." localSheetId="0">'FIX_DOOR-EL'!$P$16</definedName>
    <definedName name="GCS" localSheetId="0">'FIX_DOOR-EL'!$O$12</definedName>
    <definedName name="GTH" localSheetId="0">'FIX_DOOR-EL'!$O$11</definedName>
    <definedName name="H" localSheetId="0">'FIX_DOOR-EL'!$E$12</definedName>
    <definedName name="h.1" localSheetId="0">'FIX_DOOR-EL'!$C$14</definedName>
    <definedName name="h.10" localSheetId="0">'FIX_DOOR-EL'!$E$18</definedName>
    <definedName name="h.2" localSheetId="0">'FIX_DOOR-EL'!$C$15</definedName>
    <definedName name="h.3" localSheetId="0">'FIX_DOOR-EL'!$C$16</definedName>
    <definedName name="h.4" localSheetId="0">'FIX_DOOR-EL'!$C$17</definedName>
    <definedName name="h.5" localSheetId="0">'FIX_DOOR-EL'!$C$18</definedName>
    <definedName name="h.6" localSheetId="0">'FIX_DOOR-EL'!$E$14</definedName>
    <definedName name="h.7" localSheetId="0">'FIX_DOOR-EL'!$E$15</definedName>
    <definedName name="h.8" localSheetId="0">'FIX_DOOR-EL'!$E$16</definedName>
    <definedName name="h.9" localSheetId="0">'FIX_DOOR-EL'!$E$17</definedName>
    <definedName name="HS" localSheetId="0">'FIX_DOOR-EL'!$H$12</definedName>
    <definedName name="HS.1" localSheetId="0">'FIX_DOOR-EL'!$L$14</definedName>
    <definedName name="HS.2" localSheetId="0">'FIX_DOOR-EL'!$L$15</definedName>
    <definedName name="HS.3" localSheetId="0">'FIX_DOOR-EL'!$L$16</definedName>
    <definedName name="HS.4" localSheetId="0">'FIX_DOOR-EL'!$L$17</definedName>
    <definedName name="HS.5" localSheetId="0">'FIX_DOOR-EL'!$L$18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'FIX_DOOR-EL'!$1:$61</definedName>
    <definedName name="Q" localSheetId="0">'FIX_DOOR-EL'!$I$11</definedName>
    <definedName name="R." localSheetId="0">'FIX_DOOR-EL'!$C$62</definedName>
    <definedName name="st" hidden="1">[6]Gra_Ord_In_2000!$BA$12:$BA$1655</definedName>
    <definedName name="W" localSheetId="0">'FIX_DOOR-EL'!$E$11</definedName>
    <definedName name="w.1" localSheetId="0">'FIX_DOOR-EL'!$H$14</definedName>
    <definedName name="w.10" localSheetId="0">'FIX_DOOR-EL'!$J$18</definedName>
    <definedName name="w.2" localSheetId="0">'FIX_DOOR-EL'!$H$15</definedName>
    <definedName name="w.3" localSheetId="0">'FIX_DOOR-EL'!$H$16</definedName>
    <definedName name="w.4" localSheetId="0">'FIX_DOOR-EL'!$H$17</definedName>
    <definedName name="w.5" localSheetId="0">'FIX_DOOR-EL'!$H$18</definedName>
    <definedName name="w.6" localSheetId="0">'FIX_DOOR-EL'!$J$14</definedName>
    <definedName name="w.7" localSheetId="0">'FIX_DOOR-EL'!$J$15</definedName>
    <definedName name="w.8" localSheetId="0">'FIX_DOOR-EL'!$J$16</definedName>
    <definedName name="w.9" localSheetId="0">'FIX_DOOR-EL'!$J$17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'FIX_DOOR-EL'!$L$12</definedName>
    <definedName name="WS.1" localSheetId="0">'FIX_DOOR-EL'!$N$14</definedName>
    <definedName name="WS.2" localSheetId="0">'FIX_DOOR-EL'!$N$15</definedName>
    <definedName name="WS.3" localSheetId="0">'FIX_DOOR-EL'!$N$16</definedName>
    <definedName name="WS.4" localSheetId="0">'FIX_DOOR-EL'!$N$17</definedName>
    <definedName name="WS.5" localSheetId="0">'FIX_DOOR-EL'!$N$18</definedName>
    <definedName name="Z_8BD11290_77B3_4D27_9040_BB9D2A7264B2_.wvu.PrintArea" localSheetId="0" hidden="1">'FIX_DOOR-EL'!$1:$61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3" i="1"/>
  <c r="BE25" i="1"/>
  <c r="BE34" i="1"/>
  <c r="BF34" i="1" s="1"/>
  <c r="BE33" i="1"/>
  <c r="BF33" i="1" s="1"/>
  <c r="BE27" i="1"/>
  <c r="BF27" i="1" s="1"/>
  <c r="BA27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V33" i="1"/>
  <c r="BT33" i="1"/>
  <c r="BN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AV29" i="1"/>
  <c r="AU29" i="1"/>
  <c r="AP29" i="1"/>
  <c r="AL29" i="1"/>
  <c r="AF29" i="1"/>
  <c r="AE29" i="1"/>
  <c r="Z29" i="1"/>
  <c r="V29" i="1"/>
  <c r="BF28" i="1"/>
  <c r="AU28" i="1"/>
  <c r="AP28" i="1"/>
  <c r="AL28" i="1"/>
  <c r="AF28" i="1"/>
  <c r="AE28" i="1"/>
  <c r="Z28" i="1"/>
  <c r="V28" i="1"/>
  <c r="AU27" i="1"/>
  <c r="AP27" i="1"/>
  <c r="AL27" i="1"/>
  <c r="AE27" i="1"/>
  <c r="Z27" i="1"/>
  <c r="AF27" i="1" s="1"/>
  <c r="X27" i="1"/>
  <c r="V27" i="1"/>
  <c r="BV26" i="1"/>
  <c r="BF26" i="1"/>
  <c r="AU26" i="1"/>
  <c r="AP26" i="1"/>
  <c r="AL26" i="1"/>
  <c r="AE26" i="1"/>
  <c r="Z26" i="1"/>
  <c r="V26" i="1"/>
  <c r="BV25" i="1"/>
  <c r="BF25" i="1"/>
  <c r="AU25" i="1"/>
  <c r="AP25" i="1"/>
  <c r="AL25" i="1"/>
  <c r="AE25" i="1"/>
  <c r="AF25" i="1" s="1"/>
  <c r="Z25" i="1"/>
  <c r="X25" i="1"/>
  <c r="V25" i="1"/>
  <c r="BV24" i="1"/>
  <c r="BF24" i="1"/>
  <c r="AU24" i="1"/>
  <c r="AV24" i="1" s="1"/>
  <c r="AP24" i="1"/>
  <c r="AL24" i="1"/>
  <c r="AE24" i="1"/>
  <c r="AF24" i="1" s="1"/>
  <c r="AB24" i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AF18" i="1" s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CB17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BF29" i="1" s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B14" i="1"/>
  <c r="Z14" i="1"/>
  <c r="X14" i="1"/>
  <c r="U14" i="1"/>
  <c r="S14" i="1"/>
  <c r="N14" i="1"/>
  <c r="BZ14" i="1" s="1"/>
  <c r="L14" i="1"/>
  <c r="BH14" i="1" s="1"/>
  <c r="CA12" i="1"/>
  <c r="BZ12" i="1"/>
  <c r="BQ12" i="1"/>
  <c r="BK12" i="1"/>
  <c r="BA12" i="1"/>
  <c r="AU12" i="1"/>
  <c r="AT12" i="1"/>
  <c r="AK12" i="1"/>
  <c r="AE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K10" i="1"/>
  <c r="BA10" i="1"/>
  <c r="AU10" i="1"/>
  <c r="AQ10" i="1"/>
  <c r="AK10" i="1"/>
  <c r="BQ10" i="1" s="1"/>
  <c r="AE10" i="1"/>
  <c r="M10" i="1"/>
  <c r="K10" i="1"/>
  <c r="BG10" i="1" s="1"/>
  <c r="CA9" i="1"/>
  <c r="BQ9" i="1"/>
  <c r="BK9" i="1"/>
  <c r="BA9" i="1"/>
  <c r="AU9" i="1"/>
  <c r="AQ9" i="1"/>
  <c r="AK9" i="1"/>
  <c r="AE9" i="1"/>
  <c r="AA9" i="1"/>
  <c r="U9" i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E3" i="1"/>
  <c r="BQ3" i="1" s="1"/>
  <c r="AF2" i="1"/>
  <c r="AV2" i="1" s="1"/>
  <c r="BL2" i="1" s="1"/>
  <c r="CB2" i="1" s="1"/>
  <c r="AU4" i="1" l="1"/>
  <c r="AE4" i="1"/>
  <c r="AV25" i="1"/>
  <c r="AV27" i="1"/>
  <c r="AK3" i="1"/>
  <c r="BK4" i="1"/>
  <c r="BG9" i="1"/>
  <c r="BW10" i="1"/>
  <c r="BJ11" i="1"/>
  <c r="AR14" i="1"/>
  <c r="CB18" i="1"/>
  <c r="BV23" i="1"/>
  <c r="AN25" i="1"/>
  <c r="AN26" i="1"/>
  <c r="AV26" i="1" s="1"/>
  <c r="AN27" i="1"/>
  <c r="AN28" i="1"/>
  <c r="AV28" i="1" s="1"/>
  <c r="AD12" i="1"/>
  <c r="AT14" i="1"/>
  <c r="S15" i="1"/>
  <c r="BL18" i="1"/>
  <c r="BV27" i="1"/>
  <c r="BV28" i="1"/>
  <c r="U3" i="1"/>
  <c r="AT11" i="1"/>
  <c r="AD14" i="1"/>
  <c r="X26" i="1"/>
  <c r="AF26" i="1" s="1"/>
  <c r="AF48" i="1" s="1"/>
  <c r="AA10" i="1"/>
  <c r="BJ14" i="1"/>
  <c r="AN22" i="1"/>
  <c r="AV22" i="1" s="1"/>
  <c r="AN23" i="1"/>
  <c r="AV23" i="1" s="1"/>
  <c r="BA3" i="1"/>
  <c r="BZ11" i="1"/>
  <c r="BX14" i="1"/>
  <c r="AF50" i="1" l="1"/>
  <c r="AF49" i="1"/>
  <c r="AV4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EDA475F5-5D1C-4724-AF5C-C89224E8FAA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B67DD222-52E8-4C9F-B2C4-0B5EC2DCD04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D03874AF-A420-434E-BCBB-75473D05E79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<sst xmlns="http://schemas.openxmlformats.org/spreadsheetml/2006/main" count="526" uniqueCount="193">
  <si>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</si>
  <si>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</si>
  <si>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</si>
  <si>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</si>
  <si>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</si>
  <si>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</si>
  <si>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</si>
  <si>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</si>
  <si>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</si>
  <si>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</si>
  <si>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</si>
  <si>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</si>
  <si>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</si>
  <si>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</si>
  <si>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</si>
  <si>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DOOR-EL HA</t>
  </si>
  <si>
    <t>Delivery Date</t>
  </si>
  <si>
    <t>Elevation Code</t>
  </si>
  <si>
    <t>53PL/F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</si>
  <si>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</si>
  <si>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</si>
  <si>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</si>
  <si>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W8D-21006</t>
  </si>
  <si>
    <t>Unit Code</t>
  </si>
  <si>
    <r>
      <t xml:space="preserve">H </t>
    </r>
    <r>
      <rPr>
        <sz val="10"/>
        <rFont val="Arial"/>
        <family val="2"/>
      </rPr>
      <t>item</t>
    </r>
  </si>
  <si>
    <t>W8D-20006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</si>
  <si>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</si>
  <si>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</si>
  <si>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</si>
  <si>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</si>
  <si>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</si>
  <si>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</si>
  <si>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</si>
  <si>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</si>
  <si>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</si>
  <si>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</si>
  <si>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</si>
  <si>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</si>
  <si>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</si>
  <si>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</si>
  <si>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</si>
  <si>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</si>
  <si>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</si>
  <si>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</si>
  <si>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</si>
  <si>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</si>
  <si>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</si>
  <si>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</si>
  <si>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</si>
  <si>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</si>
  <si>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</si>
  <si>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</si>
  <si>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</si>
  <si>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</si>
  <si>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</si>
  <si>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</si>
  <si>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</si>
  <si>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</si>
  <si>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</si>
  <si>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</si>
  <si>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</si>
  <si>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</si>
  <si>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</si>
  <si>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</si>
  <si>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</si>
  <si>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</si>
  <si>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</si>
  <si>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</si>
  <si>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</si>
  <si>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</si>
  <si>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</si>
  <si>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</si>
  <si>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</si>
  <si>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</si>
  <si>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</si>
  <si>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</si>
  <si>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</si>
  <si>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</si>
  <si>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</si>
  <si>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</si>
  <si>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</si>
  <si>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</si>
  <si>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</si>
  <si>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</si>
  <si>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</si>
  <si>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</si>
  <si>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</si>
  <si>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TRANSOM</t>
  </si>
  <si>
    <t>9K-87022</t>
  </si>
  <si>
    <t>MS-4010</t>
  </si>
  <si>
    <t>FOR BACKPLATE</t>
  </si>
  <si>
    <t>9K-20889</t>
  </si>
  <si>
    <t>JAMB(L)</t>
  </si>
  <si>
    <t>9K-87021</t>
  </si>
  <si>
    <t>9K-13470</t>
  </si>
  <si>
    <t>9K-30298</t>
  </si>
  <si>
    <t>FOR CORNER CAP</t>
  </si>
  <si>
    <t>JAMB(R)</t>
  </si>
  <si>
    <t>BOTTOM ATTACHMENT</t>
  </si>
  <si>
    <t>9K-87023</t>
  </si>
  <si>
    <t>EF-4010D7</t>
  </si>
  <si>
    <t>WR-3120</t>
  </si>
  <si>
    <t>GLASS BEAD</t>
  </si>
  <si>
    <t>9K-87119</t>
  </si>
  <si>
    <t>TOP ATTACHMENT</t>
  </si>
  <si>
    <t>9K-87024</t>
  </si>
  <si>
    <t>9K-20879</t>
  </si>
  <si>
    <t>FOR JAMB</t>
  </si>
  <si>
    <t>WF-3120</t>
  </si>
  <si>
    <t>RIGHT ATTACHMENT</t>
  </si>
  <si>
    <t>9K-20880</t>
  </si>
  <si>
    <t>LEFT ATTACHMENT</t>
  </si>
  <si>
    <t>2K-22464</t>
  </si>
  <si>
    <t>M</t>
  </si>
  <si>
    <t>2K-22277</t>
  </si>
  <si>
    <t>9K-30296</t>
  </si>
  <si>
    <t>9K-20856</t>
  </si>
  <si>
    <t>9K-11402</t>
  </si>
  <si>
    <t>S</t>
  </si>
  <si>
    <t>9K-11382</t>
  </si>
  <si>
    <t>9K-11384</t>
  </si>
  <si>
    <t>FOR LOCK</t>
  </si>
  <si>
    <t>9K-11386</t>
  </si>
  <si>
    <t>FOR LOCK RECEIVER</t>
  </si>
  <si>
    <t>9K-11383</t>
  </si>
  <si>
    <t>BM-4025G</t>
  </si>
  <si>
    <t>FOR JOINT FRAME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</si>
  <si>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</si>
  <si>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</si>
  <si>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</si>
  <si>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</si>
  <si>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</si>
  <si>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</si>
  <si>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</si>
  <si>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</si>
  <si>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</si>
  <si>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</si>
  <si>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</si>
  <si>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</si>
  <si>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</si>
  <si>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</si>
  <si>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</si>
  <si>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</si>
  <si>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</si>
  <si>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</si>
  <si>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</si>
  <si>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</si>
  <si>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</si>
  <si>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</si>
  <si>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</si>
  <si>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</si>
  <si>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</si>
  <si>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</si>
  <si>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</si>
  <si>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</si>
  <si>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WWG_AXIS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</si>
  <si>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</si>
  <si>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</si>
  <si>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</si>
  <si>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</si>
  <si>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</si>
  <si>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</si>
  <si>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</si>
  <si>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</si>
  <si>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</si>
  <si>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</si>
  <si>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</si>
  <si>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colour</t>
  </si>
  <si>
    <t>length</t>
  </si>
  <si>
    <t>BACKPLATE</t>
  </si>
  <si>
    <t>LOCK RECEIVER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</si>
  <si>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</si>
  <si>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</si>
  <si>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</si>
  <si>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</si>
  <si>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</si>
  <si>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</si>
  <si>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</si>
  <si>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</si>
  <si>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</si>
  <si>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</si>
  <si>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INSIDE</t>
  </si>
  <si>
    <t>FOR HINGE, LOCK RECEIVER</t>
  </si>
  <si>
    <t>FOR OUTSIDE</t>
  </si>
  <si>
    <t>WOODEN PANEL</t>
  </si>
  <si>
    <t>MOHAIR</t>
  </si>
  <si>
    <t>CORNER CAP</t>
  </si>
  <si>
    <t>LOCKSET</t>
  </si>
  <si>
    <t>LABEL</t>
  </si>
  <si>
    <t>HANDLE</t>
  </si>
  <si>
    <t>9K-40024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</si>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</sst>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D64C340A-B2E9-4395-BCF8-2B430E05A5B1}"/>
    <cellStyle name="Normal" xfId="0" builtinId="0"/>
    <cellStyle name="Normal 10" xfId="2" xr:uid="{4CE7647B-9601-469D-B779-8172F9EF6BCC}"/>
    <cellStyle name="Normal 2" xfId="1" xr:uid="{0BC1BDD8-A27B-48E4-B468-109180C1CB8C}"/>
    <cellStyle name="Normal 5" xfId="4" xr:uid="{D75112EC-BA35-48AB-AB05-5DCAD019B8AB}"/>
    <cellStyle name="Normal_COBA 2" xfId="5" xr:uid="{F6226B8F-56C2-4139-9FEF-D387913BBF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19F3E58-F460-46B6-9E1B-D612D4D71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C5136486-7D7F-4429-B1C7-71A06FC80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7F22D2EC-71C4-4E09-AB23-022DF55BF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8578072F-6162-4AF3-807F-E1ED48345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FBB519A5-75B8-4F1C-9008-0CB610073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E1385AAC-5BD8-48D5-AA0C-7E3AD1A68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9BAEA8AA-883F-474A-8A6A-A7BC8A598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</xdr:colOff>
      <xdr:row>22</xdr:row>
      <xdr:rowOff>0</xdr:rowOff>
    </xdr:from>
    <xdr:to>
      <xdr:col>10</xdr:col>
      <xdr:colOff>2859</xdr:colOff>
      <xdr:row>39</xdr:row>
      <xdr:rowOff>119901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2AEE49BD-DD8B-40FA-ABB3-5B42D4D94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1" y="4107180"/>
          <a:ext cx="1542098" cy="33507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2057-904A-4EB4-9778-A24274F48DC0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24" sqref="R24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45527.581409722225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45527.581409722225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45527.581409722225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45527.581409722225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45527.581409722225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DOOR-EL HA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DOOR-EL HA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DOOR-EL HA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DOOR-EL HA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8">
        <f>W</f>
        <v>1000</v>
      </c>
      <c r="L9" s="33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53PL/F</v>
      </c>
      <c r="V9" s="37"/>
      <c r="W9" s="56"/>
      <c r="X9" s="63"/>
      <c r="Y9" s="63"/>
      <c r="Z9" s="64" t="s">
        <v>21</v>
      </c>
      <c r="AA9" s="338">
        <f>$K$9</f>
        <v>1000</v>
      </c>
      <c r="AB9" s="339"/>
      <c r="AC9" s="66"/>
      <c r="AD9" s="62"/>
      <c r="AE9" s="60" t="str">
        <f>IF($O$9&gt;0,$O$9,"")</f>
        <v>W8D-21006</v>
      </c>
      <c r="AF9" s="61"/>
      <c r="AG9" s="3"/>
      <c r="AH9" s="54" t="s">
        <v>20</v>
      </c>
      <c r="AI9" s="37"/>
      <c r="AJ9" s="38"/>
      <c r="AK9" s="55" t="str">
        <f>IF($E$9&gt;0,$E$9,"")</f>
        <v>53PL/F</v>
      </c>
      <c r="AL9" s="37"/>
      <c r="AM9" s="56"/>
      <c r="AN9" s="63"/>
      <c r="AO9" s="63"/>
      <c r="AP9" s="64" t="s">
        <v>21</v>
      </c>
      <c r="AQ9" s="338">
        <f>$K$9</f>
        <v>1000</v>
      </c>
      <c r="AR9" s="339"/>
      <c r="AS9" s="66"/>
      <c r="AT9" s="62"/>
      <c r="AU9" s="60" t="str">
        <f>IF($O$9&gt;0,$O$9,"")</f>
        <v>W8D-21006</v>
      </c>
      <c r="AV9" s="61"/>
      <c r="AW9" s="3"/>
      <c r="AX9" s="54" t="s">
        <v>20</v>
      </c>
      <c r="AY9" s="37"/>
      <c r="AZ9" s="38"/>
      <c r="BA9" s="55" t="str">
        <f>IF(E9&gt;0,E9,"")</f>
        <v>53PL/F</v>
      </c>
      <c r="BB9" s="37"/>
      <c r="BC9" s="56"/>
      <c r="BD9" s="63"/>
      <c r="BE9" s="63"/>
      <c r="BF9" s="64" t="s">
        <v>21</v>
      </c>
      <c r="BG9" s="338">
        <f>$K$9</f>
        <v>1000</v>
      </c>
      <c r="BH9" s="339"/>
      <c r="BI9" s="66"/>
      <c r="BJ9" s="62"/>
      <c r="BK9" s="60" t="str">
        <f>IF($O$9&gt;0,$O$9,"")</f>
        <v>W8D-21006</v>
      </c>
      <c r="BL9" s="61"/>
      <c r="BM9" s="3"/>
      <c r="BN9" s="54" t="s">
        <v>20</v>
      </c>
      <c r="BO9" s="37"/>
      <c r="BP9" s="38"/>
      <c r="BQ9" s="55" t="str">
        <f>IF(U9&gt;0,U9,"")</f>
        <v>53PL/F</v>
      </c>
      <c r="BR9" s="37"/>
      <c r="BS9" s="56"/>
      <c r="BT9" s="63"/>
      <c r="BU9" s="63"/>
      <c r="BV9" s="64" t="s">
        <v>21</v>
      </c>
      <c r="BW9" s="338">
        <f>$K$9</f>
        <v>1000</v>
      </c>
      <c r="BX9" s="339"/>
      <c r="BY9" s="66"/>
      <c r="BZ9" s="62"/>
      <c r="CA9" s="60" t="str">
        <f>IF($O$9&gt;0,$O$9,"")</f>
        <v>W8D-21006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8">
        <f>H</f>
        <v>3000</v>
      </c>
      <c r="L10" s="340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8">
        <f>$K$10</f>
        <v>3000</v>
      </c>
      <c r="AB10" s="339"/>
      <c r="AC10" s="66"/>
      <c r="AD10" s="62"/>
      <c r="AE10" s="60" t="str">
        <f>IF($O$10&gt;0,$O$10,"")</f>
        <v>W8D-20006</v>
      </c>
      <c r="AF10" s="61"/>
      <c r="AG10" s="3"/>
      <c r="AH10" s="54" t="s">
        <v>23</v>
      </c>
      <c r="AI10" s="37"/>
      <c r="AJ10" s="38"/>
      <c r="AK10" s="55" t="str">
        <f>IF($BQ$31="9K-11384","53PL-I/HB","53PL-I/NB")</f>
        <v>53PL-I/NB</v>
      </c>
      <c r="AL10" s="37"/>
      <c r="AM10" s="56"/>
      <c r="AN10" s="63"/>
      <c r="AO10" s="63"/>
      <c r="AP10" s="67" t="s">
        <v>24</v>
      </c>
      <c r="AQ10" s="338">
        <f>$K$10</f>
        <v>3000</v>
      </c>
      <c r="AR10" s="339"/>
      <c r="AS10" s="66"/>
      <c r="AT10" s="62"/>
      <c r="AU10" s="60" t="str">
        <f>IF($O$10&gt;0,$O$10,"")</f>
        <v>W8D-20006</v>
      </c>
      <c r="AV10" s="61"/>
      <c r="AW10" s="3"/>
      <c r="AX10" s="54" t="s">
        <v>23</v>
      </c>
      <c r="AY10" s="37"/>
      <c r="AZ10" s="38"/>
      <c r="BA10" s="55" t="str">
        <f>IF($U$10&gt;0,$U$10,"")</f>
        <v>53PL/F</v>
      </c>
      <c r="BB10" s="37"/>
      <c r="BC10" s="56"/>
      <c r="BD10" s="63"/>
      <c r="BE10" s="63"/>
      <c r="BF10" s="67" t="s">
        <v>24</v>
      </c>
      <c r="BG10" s="338">
        <f>$K$10</f>
        <v>3000</v>
      </c>
      <c r="BH10" s="339"/>
      <c r="BI10" s="66"/>
      <c r="BJ10" s="62"/>
      <c r="BK10" s="60" t="str">
        <f>IF($O$10&gt;0,$O$10,"")</f>
        <v>W8D-20006</v>
      </c>
      <c r="BL10" s="61"/>
      <c r="BM10" s="3"/>
      <c r="BN10" s="54" t="s">
        <v>23</v>
      </c>
      <c r="BO10" s="37"/>
      <c r="BP10" s="38"/>
      <c r="BQ10" s="55" t="str">
        <f>IF($AK$10&gt;0,$AK$10,"")</f>
        <v>53PL-I/NB</v>
      </c>
      <c r="BR10" s="37"/>
      <c r="BS10" s="56"/>
      <c r="BT10" s="63"/>
      <c r="BU10" s="63"/>
      <c r="BV10" s="67" t="s">
        <v>24</v>
      </c>
      <c r="BW10" s="338">
        <f>$K$10</f>
        <v>3000</v>
      </c>
      <c r="BX10" s="339"/>
      <c r="BY10" s="66"/>
      <c r="BZ10" s="62"/>
      <c r="CA10" s="60" t="str">
        <f>IF($O$10&gt;0,$O$10,"")</f>
        <v>W8D-20006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6" t="s">
        <v>27</v>
      </c>
      <c r="I11" s="336">
        <v>1</v>
      </c>
      <c r="J11" s="336" t="s">
        <v>28</v>
      </c>
      <c r="K11" s="332" t="s">
        <v>29</v>
      </c>
      <c r="L11" s="333"/>
      <c r="M11" s="327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6" t="s">
        <v>27</v>
      </c>
      <c r="Y11" s="336">
        <f>IF($I$11&gt;0,$I$11,"")</f>
        <v>1</v>
      </c>
      <c r="Z11" s="336" t="s">
        <v>28</v>
      </c>
      <c r="AA11" s="332" t="str">
        <f>IF($K$11&gt;0,$K$11,"")</f>
        <v>TT01</v>
      </c>
      <c r="AB11" s="333"/>
      <c r="AC11" s="327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6" t="s">
        <v>27</v>
      </c>
      <c r="AO11" s="336">
        <f>IF($I$11&gt;0,$I$11,"")</f>
        <v>1</v>
      </c>
      <c r="AP11" s="336" t="s">
        <v>28</v>
      </c>
      <c r="AQ11" s="332" t="str">
        <f>IF($K$11&gt;0,$K$11,"")</f>
        <v>TT01</v>
      </c>
      <c r="AR11" s="333"/>
      <c r="AS11" s="327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6" t="s">
        <v>27</v>
      </c>
      <c r="BE11" s="336">
        <f>IF($I$11&gt;0,$I$11,"")</f>
        <v>1</v>
      </c>
      <c r="BF11" s="336" t="s">
        <v>28</v>
      </c>
      <c r="BG11" s="332" t="str">
        <f>IF($K$11&gt;0,$K$11,"")</f>
        <v>TT01</v>
      </c>
      <c r="BH11" s="333"/>
      <c r="BI11" s="327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6" t="s">
        <v>27</v>
      </c>
      <c r="BU11" s="336">
        <f>IF($I$11&gt;0,$I$11,"")</f>
        <v>1</v>
      </c>
      <c r="BV11" s="336" t="s">
        <v>28</v>
      </c>
      <c r="BW11" s="332" t="str">
        <f>IF($K$11&gt;0,$K$11,"")</f>
        <v>TT01</v>
      </c>
      <c r="BX11" s="333"/>
      <c r="BY11" s="327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7"/>
      <c r="I12" s="337"/>
      <c r="J12" s="337"/>
      <c r="K12" s="334"/>
      <c r="L12" s="335"/>
      <c r="M12" s="328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7"/>
      <c r="Y12" s="337"/>
      <c r="Z12" s="337"/>
      <c r="AA12" s="334"/>
      <c r="AB12" s="335"/>
      <c r="AC12" s="328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7"/>
      <c r="AO12" s="337"/>
      <c r="AP12" s="337"/>
      <c r="AQ12" s="334"/>
      <c r="AR12" s="335"/>
      <c r="AS12" s="328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7"/>
      <c r="BE12" s="337"/>
      <c r="BF12" s="337"/>
      <c r="BG12" s="334"/>
      <c r="BH12" s="335"/>
      <c r="BI12" s="328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7"/>
      <c r="BU12" s="337"/>
      <c r="BV12" s="337"/>
      <c r="BW12" s="334"/>
      <c r="BX12" s="335"/>
      <c r="BY12" s="328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IF(h.1=2380,900,IF(h.1=2580,900,IF(h.1=2780,1000,"")))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167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167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168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168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82</v>
      </c>
      <c r="AI22" s="200"/>
      <c r="AJ22" s="204" t="s">
        <v>83</v>
      </c>
      <c r="AK22" s="168" t="s">
        <v>84</v>
      </c>
      <c r="AL22" s="169" t="str">
        <f t="shared" ref="AL22:AL47" si="3">IF(AK22&gt;"","-","")</f>
        <v>-</v>
      </c>
      <c r="AM22" s="202">
        <v>0</v>
      </c>
      <c r="AN22" s="171">
        <f>HS.1-12</f>
        <v>2753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0.209228</v>
      </c>
      <c r="AW22" s="4"/>
      <c r="AX22" s="199" t="s">
        <v>169</v>
      </c>
      <c r="AY22" s="200"/>
      <c r="AZ22" s="201"/>
      <c r="BA22" s="205" t="s">
        <v>85</v>
      </c>
      <c r="BB22" s="169"/>
      <c r="BC22" s="181"/>
      <c r="BD22" s="182" t="s">
        <v>178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184</v>
      </c>
      <c r="BO22" s="200"/>
      <c r="BP22" s="201"/>
      <c r="BQ22" s="205" t="s">
        <v>190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191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0.83101499999999995</v>
      </c>
      <c r="AG23" s="4"/>
      <c r="AH23" s="199" t="s">
        <v>82</v>
      </c>
      <c r="AI23" s="200"/>
      <c r="AJ23" s="204" t="s">
        <v>83</v>
      </c>
      <c r="AK23" s="168" t="s">
        <v>84</v>
      </c>
      <c r="AL23" s="169" t="str">
        <f t="shared" si="3"/>
        <v>-</v>
      </c>
      <c r="AM23" s="202">
        <v>0</v>
      </c>
      <c r="AN23" s="208">
        <f>WS.1-225</f>
        <v>705</v>
      </c>
      <c r="AO23" s="183">
        <v>2</v>
      </c>
      <c r="AP23" s="173">
        <f t="shared" si="4"/>
        <v>2</v>
      </c>
      <c r="AQ23" s="203"/>
      <c r="AR23" s="175"/>
      <c r="AS23" s="176"/>
      <c r="AT23" s="177"/>
      <c r="AU23" s="178">
        <f t="shared" si="5"/>
        <v>7.5999999999999998E-2</v>
      </c>
      <c r="AV23" s="179">
        <f t="shared" si="6"/>
        <v>0.10715999999999999</v>
      </c>
      <c r="AW23" s="4"/>
      <c r="AX23" s="199" t="s">
        <v>170</v>
      </c>
      <c r="AY23" s="200"/>
      <c r="AZ23" s="201"/>
      <c r="BA23" s="168" t="s">
        <v>119</v>
      </c>
      <c r="BB23" s="169"/>
      <c r="BC23" s="181"/>
      <c r="BD23" s="182" t="s">
        <v>178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185</v>
      </c>
      <c r="BO23" s="200"/>
      <c r="BP23" s="201"/>
      <c r="BQ23" s="168" t="s">
        <v>91</v>
      </c>
      <c r="BR23" s="169"/>
      <c r="BS23" s="181"/>
      <c r="BT23" s="182" t="s">
        <v>180</v>
      </c>
      <c r="BU23" s="172">
        <f>(WS.1-12)/1000</f>
        <v>0.91800000000000004</v>
      </c>
      <c r="BV23" s="173">
        <f t="shared" si="8"/>
        <v>0.91800000000000004</v>
      </c>
      <c r="BW23" s="184" t="s">
        <v>113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93</v>
      </c>
      <c r="V24" s="169" t="str">
        <f t="shared" si="0"/>
        <v>-</v>
      </c>
      <c r="W24" s="202">
        <v>8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 t="str">
        <f>CONCATENATE("a= ",C.)</f>
        <v>a= 1000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82</v>
      </c>
      <c r="AI24" s="200"/>
      <c r="AJ24" s="204" t="s">
        <v>83</v>
      </c>
      <c r="AK24" s="168" t="s">
        <v>84</v>
      </c>
      <c r="AL24" s="169" t="str">
        <f t="shared" si="3"/>
        <v>-</v>
      </c>
      <c r="AM24" s="202">
        <v>0</v>
      </c>
      <c r="AN24" s="208">
        <v>201</v>
      </c>
      <c r="AO24" s="172">
        <v>2</v>
      </c>
      <c r="AP24" s="173">
        <f t="shared" si="4"/>
        <v>2</v>
      </c>
      <c r="AQ24" s="203"/>
      <c r="AR24" s="175"/>
      <c r="AS24" s="176"/>
      <c r="AT24" s="177"/>
      <c r="AU24" s="178">
        <f t="shared" si="5"/>
        <v>7.5999999999999998E-2</v>
      </c>
      <c r="AV24" s="179">
        <f t="shared" si="6"/>
        <v>3.0551999999999999E-2</v>
      </c>
      <c r="AW24" s="4"/>
      <c r="AX24" s="199" t="s">
        <v>169</v>
      </c>
      <c r="AY24" s="200"/>
      <c r="AZ24" s="201"/>
      <c r="BA24" s="168" t="s">
        <v>122</v>
      </c>
      <c r="BB24" s="169"/>
      <c r="BC24" s="181"/>
      <c r="BD24" s="182" t="s">
        <v>178</v>
      </c>
      <c r="BE24" s="172">
        <v>1</v>
      </c>
      <c r="BF24" s="173">
        <f t="shared" si="7"/>
        <v>1</v>
      </c>
      <c r="BG24" s="184"/>
      <c r="BH24" s="185" t="s">
        <v>123</v>
      </c>
      <c r="BI24" s="186"/>
      <c r="BJ24" s="187"/>
      <c r="BK24" s="188"/>
      <c r="BL24" s="189"/>
      <c r="BM24" s="4"/>
      <c r="BN24" s="199" t="s">
        <v>186</v>
      </c>
      <c r="BO24" s="200"/>
      <c r="BP24" s="201"/>
      <c r="BQ24" s="168" t="s">
        <v>95</v>
      </c>
      <c r="BR24" s="169"/>
      <c r="BS24" s="181"/>
      <c r="BT24" s="182" t="s">
        <v>179</v>
      </c>
      <c r="BU24" s="172">
        <v>2</v>
      </c>
      <c r="BV24" s="173">
        <f t="shared" si="8"/>
        <v>2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97</v>
      </c>
      <c r="S25" s="200"/>
      <c r="T25" s="201"/>
      <c r="U25" s="168" t="s">
        <v>93</v>
      </c>
      <c r="V25" s="169" t="str">
        <f t="shared" si="0"/>
        <v>-</v>
      </c>
      <c r="W25" s="202">
        <v>6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98</v>
      </c>
      <c r="AI25" s="200"/>
      <c r="AJ25" s="204" t="s">
        <v>83</v>
      </c>
      <c r="AK25" s="168" t="s">
        <v>99</v>
      </c>
      <c r="AL25" s="169" t="str">
        <f t="shared" si="3"/>
        <v>-</v>
      </c>
      <c r="AM25" s="202">
        <v>1</v>
      </c>
      <c r="AN25" s="208">
        <f>WS.1-12</f>
        <v>918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0.187</v>
      </c>
      <c r="AV25" s="179">
        <f t="shared" si="6"/>
        <v>0.17166599999999999</v>
      </c>
      <c r="AW25" s="4"/>
      <c r="AX25" s="199" t="s">
        <v>171</v>
      </c>
      <c r="AY25" s="200"/>
      <c r="AZ25" s="201"/>
      <c r="BA25" s="168" t="s">
        <v>127</v>
      </c>
      <c r="BB25" s="169"/>
      <c r="BC25" s="181"/>
      <c r="BD25" s="182" t="s">
        <v>179</v>
      </c>
      <c r="BE25" s="172">
        <f>IF(h.1=2380,18,IF(h.1=2580,19,IF(h.1=2780,21,0)))</f>
        <v>21</v>
      </c>
      <c r="BF25" s="173">
        <f t="shared" si="7"/>
        <v>21</v>
      </c>
      <c r="BG25" s="184"/>
      <c r="BH25" s="185" t="s">
        <v>107</v>
      </c>
      <c r="BI25" s="186"/>
      <c r="BJ25" s="187"/>
      <c r="BK25" s="188"/>
      <c r="BL25" s="189" t="s">
        <v>118</v>
      </c>
      <c r="BM25" s="4"/>
      <c r="BN25" s="199" t="s">
        <v>172</v>
      </c>
      <c r="BO25" s="200"/>
      <c r="BP25" s="201"/>
      <c r="BQ25" s="168" t="s">
        <v>101</v>
      </c>
      <c r="BR25" s="169"/>
      <c r="BS25" s="181"/>
      <c r="BT25" s="182" t="s">
        <v>179</v>
      </c>
      <c r="BU25" s="172">
        <v>4</v>
      </c>
      <c r="BV25" s="173">
        <f t="shared" si="8"/>
        <v>4</v>
      </c>
      <c r="BW25" s="184" t="s">
        <v>7</v>
      </c>
      <c r="BX25" s="185" t="s">
        <v>96</v>
      </c>
      <c r="BY25" s="186"/>
      <c r="BZ25" s="187"/>
      <c r="CA25" s="188"/>
      <c r="CB25" s="189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102</v>
      </c>
      <c r="S26" s="200"/>
      <c r="T26" s="201"/>
      <c r="U26" s="168" t="s">
        <v>103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199" t="s">
        <v>104</v>
      </c>
      <c r="AI26" s="200"/>
      <c r="AJ26" s="204" t="s">
        <v>83</v>
      </c>
      <c r="AK26" s="168" t="s">
        <v>105</v>
      </c>
      <c r="AL26" s="169" t="str">
        <f t="shared" si="3"/>
        <v>-</v>
      </c>
      <c r="AM26" s="202">
        <v>1</v>
      </c>
      <c r="AN26" s="171">
        <f>WS.1-8</f>
        <v>922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0.19177599999999997</v>
      </c>
      <c r="AW26" s="4"/>
      <c r="AX26" s="199" t="s">
        <v>172</v>
      </c>
      <c r="AY26" s="200"/>
      <c r="AZ26" s="201"/>
      <c r="BA26" s="168" t="s">
        <v>125</v>
      </c>
      <c r="BB26" s="169"/>
      <c r="BC26" s="181"/>
      <c r="BD26" s="182" t="s">
        <v>178</v>
      </c>
      <c r="BE26" s="172">
        <v>8</v>
      </c>
      <c r="BF26" s="173">
        <f t="shared" si="7"/>
        <v>8</v>
      </c>
      <c r="BG26" s="184"/>
      <c r="BH26" s="185" t="s">
        <v>126</v>
      </c>
      <c r="BI26" s="186"/>
      <c r="BJ26" s="187"/>
      <c r="BK26" s="188"/>
      <c r="BL26" s="189" t="s">
        <v>118</v>
      </c>
      <c r="BM26" s="4"/>
      <c r="BN26" s="199" t="s">
        <v>172</v>
      </c>
      <c r="BO26" s="200"/>
      <c r="BP26" s="201"/>
      <c r="BQ26" s="168" t="s">
        <v>108</v>
      </c>
      <c r="BR26" s="169"/>
      <c r="BS26" s="181"/>
      <c r="BT26" s="182" t="s">
        <v>179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192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102</v>
      </c>
      <c r="S27" s="200"/>
      <c r="T27" s="201"/>
      <c r="U27" s="168" t="s">
        <v>103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0.13066000000000003</v>
      </c>
      <c r="AG27" s="4"/>
      <c r="AH27" s="199" t="s">
        <v>109</v>
      </c>
      <c r="AI27" s="200"/>
      <c r="AJ27" s="204" t="s">
        <v>83</v>
      </c>
      <c r="AK27" s="168" t="s">
        <v>105</v>
      </c>
      <c r="AL27" s="169" t="str">
        <f t="shared" si="3"/>
        <v>-</v>
      </c>
      <c r="AM27" s="202">
        <v>5</v>
      </c>
      <c r="AN27" s="171">
        <f>HS.1-12</f>
        <v>2753</v>
      </c>
      <c r="AO27" s="172">
        <v>1</v>
      </c>
      <c r="AP27" s="173">
        <f t="shared" si="4"/>
        <v>1</v>
      </c>
      <c r="AQ27" s="210"/>
      <c r="AR27" s="175"/>
      <c r="AS27" s="176"/>
      <c r="AT27" s="212"/>
      <c r="AU27" s="178">
        <f t="shared" si="5"/>
        <v>0.20799999999999999</v>
      </c>
      <c r="AV27" s="179">
        <f t="shared" si="6"/>
        <v>0.57262400000000002</v>
      </c>
      <c r="AW27" s="4"/>
      <c r="AX27" s="199" t="s">
        <v>173</v>
      </c>
      <c r="AY27" s="200"/>
      <c r="AZ27" s="201"/>
      <c r="BA27" s="168" t="str">
        <f>IF(GTH=5,"9K-20523",IF(GTH=6,"2K-22973",IF(GTH=8,"2K-22975","")))</f>
        <v>9K-20523</v>
      </c>
      <c r="BB27" s="169"/>
      <c r="BC27" s="181"/>
      <c r="BD27" s="182" t="s">
        <v>180</v>
      </c>
      <c r="BE27" s="172">
        <f>((W*2)+((h.2*2))-108)/1000</f>
        <v>2.2519999999999998</v>
      </c>
      <c r="BF27" s="173">
        <f t="shared" si="7"/>
        <v>2.2519999999999998</v>
      </c>
      <c r="BG27" s="213" t="s">
        <v>113</v>
      </c>
      <c r="BH27" s="185" t="s">
        <v>181</v>
      </c>
      <c r="BI27" s="186"/>
      <c r="BJ27" s="187"/>
      <c r="BK27" s="188"/>
      <c r="BL27" s="189" t="s">
        <v>118</v>
      </c>
      <c r="BM27" s="4"/>
      <c r="BN27" s="199" t="s">
        <v>187</v>
      </c>
      <c r="BO27" s="200"/>
      <c r="BP27" s="201"/>
      <c r="BQ27" s="168" t="s">
        <v>120</v>
      </c>
      <c r="BR27" s="169"/>
      <c r="BS27" s="181"/>
      <c r="BT27" s="182" t="s">
        <v>179</v>
      </c>
      <c r="BU27" s="172">
        <v>1</v>
      </c>
      <c r="BV27" s="173">
        <f t="shared" si="8"/>
        <v>1</v>
      </c>
      <c r="BW27" s="213"/>
      <c r="BX27" s="185" t="s">
        <v>121</v>
      </c>
      <c r="BY27" s="186"/>
      <c r="BZ27" s="187"/>
      <c r="CA27" s="188"/>
      <c r="CB27" s="189" t="s">
        <v>118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111</v>
      </c>
      <c r="AI28" s="215"/>
      <c r="AJ28" s="217" t="s">
        <v>83</v>
      </c>
      <c r="AK28" s="168" t="s">
        <v>105</v>
      </c>
      <c r="AL28" s="169" t="str">
        <f t="shared" si="3"/>
        <v>-</v>
      </c>
      <c r="AM28" s="202">
        <v>7</v>
      </c>
      <c r="AN28" s="171">
        <f>HS.1-12</f>
        <v>2753</v>
      </c>
      <c r="AO28" s="172">
        <v>1</v>
      </c>
      <c r="AP28" s="173">
        <f t="shared" si="4"/>
        <v>1</v>
      </c>
      <c r="AQ28" s="210"/>
      <c r="AR28" s="175"/>
      <c r="AS28" s="176"/>
      <c r="AT28" s="212"/>
      <c r="AU28" s="178">
        <f t="shared" si="5"/>
        <v>0.20799999999999999</v>
      </c>
      <c r="AV28" s="179">
        <f t="shared" si="6"/>
        <v>0.57262400000000002</v>
      </c>
      <c r="AW28" s="4"/>
      <c r="AX28" s="199" t="s">
        <v>172</v>
      </c>
      <c r="AY28" s="200"/>
      <c r="AZ28" s="201"/>
      <c r="BA28" s="168" t="s">
        <v>89</v>
      </c>
      <c r="BB28" s="169"/>
      <c r="BC28" s="181"/>
      <c r="BD28" s="182" t="s">
        <v>178</v>
      </c>
      <c r="BE28" s="172">
        <v>8</v>
      </c>
      <c r="BF28" s="173">
        <f t="shared" si="7"/>
        <v>8</v>
      </c>
      <c r="BG28" s="184"/>
      <c r="BH28" s="185" t="s">
        <v>90</v>
      </c>
      <c r="BI28" s="186"/>
      <c r="BJ28" s="187"/>
      <c r="BK28" s="188"/>
      <c r="BL28" s="189"/>
      <c r="BM28" s="4"/>
      <c r="BN28" s="199" t="s">
        <v>188</v>
      </c>
      <c r="BO28" s="200"/>
      <c r="BP28" s="201"/>
      <c r="BQ28" s="168" t="s">
        <v>115</v>
      </c>
      <c r="BR28" s="169"/>
      <c r="BS28" s="181"/>
      <c r="BT28" s="182" t="s">
        <v>178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174</v>
      </c>
      <c r="AY29" s="200"/>
      <c r="AZ29" s="201"/>
      <c r="BA29" s="168" t="s">
        <v>94</v>
      </c>
      <c r="BB29" s="169"/>
      <c r="BC29" s="181"/>
      <c r="BD29" s="182" t="s">
        <v>178</v>
      </c>
      <c r="BE29" s="172">
        <v>3</v>
      </c>
      <c r="BF29" s="173">
        <f t="shared" si="7"/>
        <v>3</v>
      </c>
      <c r="BG29" s="184"/>
      <c r="BH29" s="185"/>
      <c r="BI29" s="186"/>
      <c r="BJ29" s="187"/>
      <c r="BK29" s="188"/>
      <c r="BL29" s="189"/>
      <c r="BM29" s="4"/>
      <c r="BN29" s="199" t="s">
        <v>172</v>
      </c>
      <c r="BO29" s="200"/>
      <c r="BP29" s="201"/>
      <c r="BQ29" s="168" t="s">
        <v>117</v>
      </c>
      <c r="BR29" s="169"/>
      <c r="BS29" s="181"/>
      <c r="BT29" s="182" t="s">
        <v>178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172</v>
      </c>
      <c r="AY30" s="200"/>
      <c r="AZ30" s="201"/>
      <c r="BA30" s="168" t="s">
        <v>100</v>
      </c>
      <c r="BB30" s="169"/>
      <c r="BC30" s="181"/>
      <c r="BD30" s="182" t="s">
        <v>178</v>
      </c>
      <c r="BE30" s="172">
        <v>18</v>
      </c>
      <c r="BF30" s="173">
        <f t="shared" si="7"/>
        <v>18</v>
      </c>
      <c r="BG30" s="184"/>
      <c r="BH30" s="185" t="s">
        <v>182</v>
      </c>
      <c r="BI30" s="186"/>
      <c r="BJ30" s="187"/>
      <c r="BK30" s="188"/>
      <c r="BL30" s="189"/>
      <c r="BM30" s="4"/>
      <c r="BN30" s="199" t="s">
        <v>189</v>
      </c>
      <c r="BO30" s="200"/>
      <c r="BP30" s="201"/>
      <c r="BQ30" s="168" t="s">
        <v>124</v>
      </c>
      <c r="BR30" s="169"/>
      <c r="BS30" s="181"/>
      <c r="BT30" s="182" t="s">
        <v>179</v>
      </c>
      <c r="BU30" s="172">
        <v>1</v>
      </c>
      <c r="BV30" s="173">
        <f t="shared" si="8"/>
        <v>1</v>
      </c>
      <c r="BW30" s="184"/>
      <c r="BX30" s="185"/>
      <c r="BY30" s="186"/>
      <c r="BZ30" s="187"/>
      <c r="CA30" s="188"/>
      <c r="CB30" s="189" t="s">
        <v>118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175</v>
      </c>
      <c r="AY31" s="200"/>
      <c r="AZ31" s="201"/>
      <c r="BA31" s="168" t="s">
        <v>106</v>
      </c>
      <c r="BB31" s="169"/>
      <c r="BC31" s="181"/>
      <c r="BD31" s="182" t="s">
        <v>180</v>
      </c>
      <c r="BE31" s="172">
        <v>1</v>
      </c>
      <c r="BF31" s="173">
        <f t="shared" si="7"/>
        <v>1</v>
      </c>
      <c r="BG31" s="184"/>
      <c r="BH31" s="185" t="s">
        <v>107</v>
      </c>
      <c r="BI31" s="186"/>
      <c r="BJ31" s="187"/>
      <c r="BK31" s="188"/>
      <c r="BL31" s="189"/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175</v>
      </c>
      <c r="AY32" s="200"/>
      <c r="AZ32" s="201"/>
      <c r="BA32" s="168" t="s">
        <v>110</v>
      </c>
      <c r="BB32" s="169"/>
      <c r="BC32" s="181"/>
      <c r="BD32" s="182" t="s">
        <v>180</v>
      </c>
      <c r="BE32" s="172">
        <v>1</v>
      </c>
      <c r="BF32" s="173">
        <f t="shared" si="7"/>
        <v>1</v>
      </c>
      <c r="BG32" s="184"/>
      <c r="BH32" s="185" t="s">
        <v>107</v>
      </c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176</v>
      </c>
      <c r="AY33" s="200"/>
      <c r="AZ33" s="201"/>
      <c r="BA33" s="168" t="s">
        <v>112</v>
      </c>
      <c r="BB33" s="169"/>
      <c r="BC33" s="181"/>
      <c r="BD33" s="182" t="s">
        <v>180</v>
      </c>
      <c r="BE33" s="172">
        <f>((W-61)+((H-38)*2))/1000</f>
        <v>6.8630000000000004</v>
      </c>
      <c r="BF33" s="173">
        <f t="shared" si="7"/>
        <v>6.8630000000000004</v>
      </c>
      <c r="BG33" s="213" t="s">
        <v>113</v>
      </c>
      <c r="BH33" s="185"/>
      <c r="BI33" s="186"/>
      <c r="BJ33" s="187"/>
      <c r="BK33" s="188"/>
      <c r="BL33" s="189"/>
      <c r="BM33" s="4"/>
      <c r="BN33" s="199" t="str">
        <f t="shared" ref="BN22:BN60" si="10">IF(BQ33&gt;"",VLOOKUP(BQ33,PART_NAMA,3,FALSE),"")</f>
        <v/>
      </c>
      <c r="BO33" s="200"/>
      <c r="BP33" s="201"/>
      <c r="BQ33" s="168"/>
      <c r="BR33" s="169"/>
      <c r="BS33" s="181"/>
      <c r="BT33" s="182" t="str">
        <f t="shared" ref="BT23:BT58" si="11">IF(BQ33&gt;"",VLOOKUP(BQ33&amp;$M$10,PART_MASTER,3,FALSE),"")</f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7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173</v>
      </c>
      <c r="AY34" s="200"/>
      <c r="AZ34" s="201"/>
      <c r="BA34" s="168" t="s">
        <v>114</v>
      </c>
      <c r="BB34" s="169"/>
      <c r="BC34" s="181"/>
      <c r="BD34" s="182" t="s">
        <v>180</v>
      </c>
      <c r="BE34" s="172">
        <f>((W-61)+((h.2-36)*2))/1000</f>
        <v>1.2270000000000001</v>
      </c>
      <c r="BF34" s="173">
        <f t="shared" si="7"/>
        <v>1.2270000000000001</v>
      </c>
      <c r="BG34" s="213" t="s">
        <v>113</v>
      </c>
      <c r="BH34" s="185" t="s">
        <v>183</v>
      </c>
      <c r="BI34" s="186"/>
      <c r="BJ34" s="187"/>
      <c r="BK34" s="188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7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177</v>
      </c>
      <c r="AY35" s="200"/>
      <c r="AZ35" s="201"/>
      <c r="BA35" s="168" t="s">
        <v>116</v>
      </c>
      <c r="BB35" s="169"/>
      <c r="BC35" s="181"/>
      <c r="BD35" s="182" t="s">
        <v>180</v>
      </c>
      <c r="BE35" s="172">
        <v>2</v>
      </c>
      <c r="BF35" s="173">
        <f t="shared" si="7"/>
        <v>2</v>
      </c>
      <c r="BG35" s="213"/>
      <c r="BH35" s="185"/>
      <c r="BI35" s="186"/>
      <c r="BJ35" s="187"/>
      <c r="BK35" s="188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2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3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205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128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129</v>
      </c>
      <c r="C43" s="241"/>
      <c r="D43" s="241"/>
      <c r="E43" s="241"/>
      <c r="F43" s="242"/>
      <c r="G43" s="243"/>
      <c r="H43" s="244"/>
      <c r="I43" s="234"/>
      <c r="J43" s="245" t="s">
        <v>130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213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131</v>
      </c>
      <c r="C44" s="329" t="s">
        <v>132</v>
      </c>
      <c r="D44" s="330"/>
      <c r="E44" s="331"/>
      <c r="F44" s="329" t="s">
        <v>133</v>
      </c>
      <c r="G44" s="330"/>
      <c r="H44" s="331"/>
      <c r="I44" s="253"/>
      <c r="J44" s="254" t="s">
        <v>131</v>
      </c>
      <c r="K44" s="329" t="s">
        <v>132</v>
      </c>
      <c r="L44" s="330"/>
      <c r="M44" s="330"/>
      <c r="N44" s="331"/>
      <c r="O44" s="254" t="s">
        <v>134</v>
      </c>
      <c r="P44" s="255" t="s">
        <v>131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135</v>
      </c>
      <c r="D45" s="258"/>
      <c r="E45" s="258"/>
      <c r="F45" s="259"/>
      <c r="G45" s="260"/>
      <c r="H45" s="261"/>
      <c r="I45" s="262"/>
      <c r="J45" s="263">
        <v>1</v>
      </c>
      <c r="K45" s="264" t="s">
        <v>136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0"/>
        <v/>
      </c>
      <c r="BO45" s="200"/>
      <c r="BP45" s="201"/>
      <c r="BQ45" s="168"/>
      <c r="BR45" s="169"/>
      <c r="BS45" s="181"/>
      <c r="BT45" s="182" t="str">
        <f t="shared" si="11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137</v>
      </c>
      <c r="D46" s="260"/>
      <c r="E46" s="260"/>
      <c r="F46" s="264"/>
      <c r="G46" s="260"/>
      <c r="H46" s="261"/>
      <c r="I46" s="262"/>
      <c r="J46" s="263">
        <v>2</v>
      </c>
      <c r="K46" s="264" t="s">
        <v>138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 t="str">
        <f t="shared" si="10"/>
        <v/>
      </c>
      <c r="BO46" s="200"/>
      <c r="BP46" s="201"/>
      <c r="BQ46" s="168"/>
      <c r="BR46" s="169"/>
      <c r="BS46" s="181"/>
      <c r="BT46" s="182" t="str">
        <f t="shared" si="11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139</v>
      </c>
      <c r="D47" s="260"/>
      <c r="E47" s="260"/>
      <c r="F47" s="264"/>
      <c r="G47" s="260"/>
      <c r="H47" s="261"/>
      <c r="I47" s="269"/>
      <c r="J47" s="263">
        <v>3</v>
      </c>
      <c r="K47" s="264" t="s">
        <v>140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 t="str">
        <f t="shared" si="10"/>
        <v/>
      </c>
      <c r="BO47" s="200"/>
      <c r="BP47" s="201"/>
      <c r="BQ47" s="168"/>
      <c r="BR47" s="169"/>
      <c r="BS47" s="181"/>
      <c r="BT47" s="268" t="str">
        <f t="shared" si="11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141</v>
      </c>
      <c r="D48" s="260"/>
      <c r="E48" s="260"/>
      <c r="F48" s="264"/>
      <c r="G48" s="260"/>
      <c r="H48" s="261"/>
      <c r="I48" s="269"/>
      <c r="J48" s="263">
        <v>4</v>
      </c>
      <c r="K48" s="264" t="s">
        <v>142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143</v>
      </c>
      <c r="AD48" s="274"/>
      <c r="AE48" s="275" t="s">
        <v>144</v>
      </c>
      <c r="AF48" s="276">
        <f>SUM(AF22:AF47)</f>
        <v>5.11951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143</v>
      </c>
      <c r="AT48" s="274"/>
      <c r="AU48" s="275" t="s">
        <v>144</v>
      </c>
      <c r="AV48" s="276">
        <f>SUM(AV22:AV47)</f>
        <v>1.8556299999999999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 t="str">
        <f t="shared" si="10"/>
        <v/>
      </c>
      <c r="BO48" s="200"/>
      <c r="BP48" s="201"/>
      <c r="BQ48" s="168"/>
      <c r="BR48" s="169"/>
      <c r="BS48" s="181"/>
      <c r="BT48" s="268" t="str">
        <f t="shared" si="11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145</v>
      </c>
      <c r="D49" s="260"/>
      <c r="E49" s="260"/>
      <c r="F49" s="264"/>
      <c r="G49" s="260"/>
      <c r="H49" s="261"/>
      <c r="I49" s="269"/>
      <c r="J49" s="263">
        <v>5</v>
      </c>
      <c r="K49" s="264" t="s">
        <v>146</v>
      </c>
      <c r="L49" s="260"/>
      <c r="M49" s="260"/>
      <c r="N49" s="265"/>
      <c r="O49" s="266"/>
      <c r="P49" s="267"/>
      <c r="Q49" s="4"/>
      <c r="R49" s="277" t="s">
        <v>147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148</v>
      </c>
      <c r="AE49" s="281" t="s">
        <v>149</v>
      </c>
      <c r="AF49" s="282">
        <f>AF48*0.986</f>
        <v>5.0478368600000003</v>
      </c>
      <c r="AG49" s="4"/>
      <c r="AH49" s="277" t="s">
        <v>147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148</v>
      </c>
      <c r="AU49" s="281" t="s">
        <v>149</v>
      </c>
      <c r="AV49" s="282">
        <f>AV48*0.986</f>
        <v>1.8296511799999999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 t="str">
        <f t="shared" si="10"/>
        <v/>
      </c>
      <c r="BO49" s="200"/>
      <c r="BP49" s="201"/>
      <c r="BQ49" s="168"/>
      <c r="BR49" s="169"/>
      <c r="BS49" s="181"/>
      <c r="BT49" s="182" t="str">
        <f t="shared" si="11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150</v>
      </c>
      <c r="D50" s="260"/>
      <c r="E50" s="260"/>
      <c r="F50" s="264"/>
      <c r="G50" s="260"/>
      <c r="H50" s="261"/>
      <c r="I50" s="269"/>
      <c r="J50" s="263">
        <v>6</v>
      </c>
      <c r="K50" s="264" t="s">
        <v>151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152</v>
      </c>
      <c r="AF50" s="282">
        <f>AF48*0.974*0.986</f>
        <v>4.9165931016400002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152</v>
      </c>
      <c r="AV50" s="282">
        <f>AV48*0.974*0.986</f>
        <v>1.7820802493199996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153</v>
      </c>
      <c r="D51" s="260"/>
      <c r="E51" s="260"/>
      <c r="F51" s="264"/>
      <c r="G51" s="260"/>
      <c r="H51" s="261"/>
      <c r="I51" s="269"/>
      <c r="J51" s="263">
        <v>7</v>
      </c>
      <c r="K51" s="264" t="s">
        <v>154</v>
      </c>
      <c r="L51" s="260"/>
      <c r="M51" s="260"/>
      <c r="N51" s="265"/>
      <c r="O51" s="266"/>
      <c r="P51" s="267"/>
      <c r="Q51" s="4"/>
      <c r="R51" s="285" t="s">
        <v>155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156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157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214" t="str">
        <f t="shared" si="10"/>
        <v/>
      </c>
      <c r="BO52" s="200"/>
      <c r="BP52" s="201"/>
      <c r="BQ52" s="290"/>
      <c r="BR52" s="169"/>
      <c r="BS52" s="181"/>
      <c r="BT52" s="182" t="str">
        <f t="shared" si="11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158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2"/>
        <v/>
      </c>
      <c r="AY53" s="200"/>
      <c r="AZ53" s="201"/>
      <c r="BA53" s="168"/>
      <c r="BB53" s="169"/>
      <c r="BC53" s="181"/>
      <c r="BD53" s="182" t="str">
        <f t="shared" si="13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159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2"/>
        <v/>
      </c>
      <c r="AY54" s="200"/>
      <c r="AZ54" s="201"/>
      <c r="BA54" s="290"/>
      <c r="BB54" s="169"/>
      <c r="BC54" s="181"/>
      <c r="BD54" s="182" t="str">
        <f t="shared" si="13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90"/>
      <c r="BR54" s="169"/>
      <c r="BS54" s="181"/>
      <c r="BT54" s="182" t="str">
        <f t="shared" si="11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160</v>
      </c>
      <c r="C55" s="269"/>
      <c r="D55" s="269"/>
      <c r="E55" s="269"/>
      <c r="F55" s="269"/>
      <c r="G55" s="269"/>
      <c r="H55" s="269"/>
      <c r="I55" s="269"/>
      <c r="J55" s="303" t="s">
        <v>161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2"/>
        <v/>
      </c>
      <c r="AY55" s="200"/>
      <c r="AZ55" s="201"/>
      <c r="BA55" s="168"/>
      <c r="BB55" s="169"/>
      <c r="BC55" s="181"/>
      <c r="BD55" s="182" t="str">
        <f t="shared" si="13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162</v>
      </c>
      <c r="K56" s="308"/>
      <c r="L56" s="308"/>
      <c r="M56" s="308"/>
      <c r="N56" s="309"/>
      <c r="O56" s="310" t="s">
        <v>163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2"/>
        <v/>
      </c>
      <c r="AY56" s="200"/>
      <c r="AZ56" s="201"/>
      <c r="BA56" s="168"/>
      <c r="BB56" s="169"/>
      <c r="BC56" s="181"/>
      <c r="BD56" s="182" t="str">
        <f t="shared" si="13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2"/>
        <v/>
      </c>
      <c r="AY57" s="200"/>
      <c r="AZ57" s="201"/>
      <c r="BA57" s="168"/>
      <c r="BB57" s="169"/>
      <c r="BC57" s="181"/>
      <c r="BD57" s="182" t="str">
        <f t="shared" si="13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2"/>
        <v/>
      </c>
      <c r="AY58" s="200"/>
      <c r="AZ58" s="201"/>
      <c r="BA58" s="290"/>
      <c r="BB58" s="169"/>
      <c r="BC58" s="181"/>
      <c r="BD58" s="182" t="str">
        <f t="shared" si="13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0"/>
        <v/>
      </c>
      <c r="BO58" s="200"/>
      <c r="BP58" s="201"/>
      <c r="BQ58" s="290"/>
      <c r="BR58" s="169"/>
      <c r="BS58" s="181"/>
      <c r="BT58" s="182" t="str">
        <f t="shared" si="11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2"/>
        <v/>
      </c>
      <c r="AY59" s="200"/>
      <c r="AZ59" s="201"/>
      <c r="BA59" s="168"/>
      <c r="BB59" s="169"/>
      <c r="BC59" s="181"/>
      <c r="BD59" s="182" t="str">
        <f t="shared" si="13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0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164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2"/>
        <v/>
      </c>
      <c r="AY60" s="200"/>
      <c r="AZ60" s="201"/>
      <c r="BA60" s="168"/>
      <c r="BB60" s="169"/>
      <c r="BC60" s="181"/>
      <c r="BD60" s="182" t="str">
        <f t="shared" si="13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0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165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165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165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165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165</v>
      </c>
    </row>
    <row r="62" spans="2:120" x14ac:dyDescent="0.25">
      <c r="BT62" s="278" t="s">
        <v>166</v>
      </c>
    </row>
    <row r="63" spans="2:120" x14ac:dyDescent="0.25">
      <c r="BT63" s="325"/>
    </row>
    <row r="64" spans="2:120" x14ac:dyDescent="0.25">
      <c r="BT64" s="325" t="s">
        <v>166</v>
      </c>
    </row>
    <row r="65" spans="72:72" x14ac:dyDescent="0.25">
      <c r="BT65" s="325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FIX_DOOR-EL</vt:lpstr>
      <vt:lpstr>'FIX_DOOR-EL'!A.</vt:lpstr>
      <vt:lpstr>'FIX_DOOR-EL'!C.</vt:lpstr>
      <vt:lpstr>'FIX_DOOR-EL'!F.</vt:lpstr>
      <vt:lpstr>'FIX_DOOR-EL'!GCS</vt:lpstr>
      <vt:lpstr>'FIX_DOOR-EL'!GTH</vt:lpstr>
      <vt:lpstr>'FIX_DOOR-EL'!H</vt:lpstr>
      <vt:lpstr>'FIX_DOOR-EL'!h.1</vt:lpstr>
      <vt:lpstr>'FIX_DOOR-EL'!h.10</vt:lpstr>
      <vt:lpstr>'FIX_DOOR-EL'!h.2</vt:lpstr>
      <vt:lpstr>'FIX_DOOR-EL'!h.3</vt:lpstr>
      <vt:lpstr>'FIX_DOOR-EL'!h.4</vt:lpstr>
      <vt:lpstr>'FIX_DOOR-EL'!h.5</vt:lpstr>
      <vt:lpstr>'FIX_DOOR-EL'!h.6</vt:lpstr>
      <vt:lpstr>'FIX_DOOR-EL'!h.7</vt:lpstr>
      <vt:lpstr>'FIX_DOOR-EL'!h.8</vt:lpstr>
      <vt:lpstr>'FIX_DOOR-EL'!h.9</vt:lpstr>
      <vt:lpstr>'FIX_DOOR-EL'!HS</vt:lpstr>
      <vt:lpstr>'FIX_DOOR-EL'!HS.1</vt:lpstr>
      <vt:lpstr>'FIX_DOOR-EL'!HS.2</vt:lpstr>
      <vt:lpstr>'FIX_DOOR-EL'!HS.3</vt:lpstr>
      <vt:lpstr>'FIX_DOOR-EL'!HS.4</vt:lpstr>
      <vt:lpstr>'FIX_DOOR-EL'!HS.5</vt:lpstr>
      <vt:lpstr>'FIX_DOOR-EL'!Print_Area</vt:lpstr>
      <vt:lpstr>'FIX_DOOR-EL'!Q</vt:lpstr>
      <vt:lpstr>'FIX_DOOR-EL'!R.</vt:lpstr>
      <vt:lpstr>'FIX_DOOR-EL'!W</vt:lpstr>
      <vt:lpstr>'FIX_DOOR-EL'!w.1</vt:lpstr>
      <vt:lpstr>'FIX_DOOR-EL'!w.10</vt:lpstr>
      <vt:lpstr>'FIX_DOOR-EL'!w.2</vt:lpstr>
      <vt:lpstr>'FIX_DOOR-EL'!w.3</vt:lpstr>
      <vt:lpstr>'FIX_DOOR-EL'!w.4</vt:lpstr>
      <vt:lpstr>'FIX_DOOR-EL'!w.5</vt:lpstr>
      <vt:lpstr>'FIX_DOOR-EL'!w.6</vt:lpstr>
      <vt:lpstr>'FIX_DOOR-EL'!w.7</vt:lpstr>
      <vt:lpstr>'FIX_DOOR-EL'!w.8</vt:lpstr>
      <vt:lpstr>'FIX_DOOR-EL'!w.9</vt:lpstr>
      <vt:lpstr>'FIX_DOOR-EL'!WS</vt:lpstr>
      <vt:lpstr>'FIX_DOOR-EL'!WS.1</vt:lpstr>
      <vt:lpstr>'FIX_DOOR-EL'!WS.2</vt:lpstr>
      <vt:lpstr>'FIX_DOOR-EL'!WS.3</vt:lpstr>
      <vt:lpstr>'FIX_DOOR-EL'!WS.4</vt:lpstr>
      <vt:lpstr>'FIX_DOOR-EL'!WS.5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2024-07-30T09:38:53Z</dcterms:created>
  <dcterms:modified xsi:type="dcterms:W3CDTF">2024-08-23T06:57:17Z</dcterms:modified>
</cp:coreProperties>
</file>