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964045B-2433-4A2C-A7AD-E83FDAE8D1F3}" xr6:coauthVersionLast="47" xr6:coauthVersionMax="47" xr10:uidLastSave="{00000000-0000-0000-0000-000000000000}"/>
  <bookViews>
    <workbookView xWindow="-108" yWindow="-108" windowWidth="23256" windowHeight="12456" xr2:uid="{F466346D-A5CA-4D33-B5D1-920597633828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25" i="1"/>
  <c r="BE34" i="1"/>
  <c r="BE33" i="1"/>
  <c r="BF33" i="1" s="1"/>
  <c r="BE27" i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V23" i="1" s="1"/>
  <c r="AP23" i="1"/>
  <c r="AN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29" i="1" s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AN24" i="1" s="1"/>
  <c r="L14" i="1"/>
  <c r="BX14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K10" i="1"/>
  <c r="BA10" i="1"/>
  <c r="AU10" i="1"/>
  <c r="AK10" i="1"/>
  <c r="BQ10" i="1" s="1"/>
  <c r="AE10" i="1"/>
  <c r="AA10" i="1"/>
  <c r="M10" i="1"/>
  <c r="K10" i="1"/>
  <c r="BG10" i="1" s="1"/>
  <c r="CA9" i="1"/>
  <c r="BW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BA3" i="1"/>
  <c r="AK3" i="1"/>
  <c r="U3" i="1"/>
  <c r="E3" i="1"/>
  <c r="AF2" i="1"/>
  <c r="AV2" i="1" s="1"/>
  <c r="BL2" i="1" s="1"/>
  <c r="CB2" i="1" s="1"/>
  <c r="CA4" i="1" l="1"/>
  <c r="AV26" i="1"/>
  <c r="AF48" i="1"/>
  <c r="AV25" i="1"/>
  <c r="AV48" i="1" s="1"/>
  <c r="AV24" i="1"/>
  <c r="BH14" i="1"/>
  <c r="BK4" i="1"/>
  <c r="BG9" i="1"/>
  <c r="AR14" i="1"/>
  <c r="BJ12" i="1"/>
  <c r="CB18" i="1"/>
  <c r="AD12" i="1"/>
  <c r="AT14" i="1"/>
  <c r="S15" i="1"/>
  <c r="BL18" i="1"/>
  <c r="AN25" i="1"/>
  <c r="BV27" i="1"/>
  <c r="BV28" i="1"/>
  <c r="AN26" i="1"/>
  <c r="AE4" i="1"/>
  <c r="AA9" i="1"/>
  <c r="AQ10" i="1"/>
  <c r="AB14" i="1"/>
  <c r="X26" i="1"/>
  <c r="AF26" i="1" s="1"/>
  <c r="AY15" i="1"/>
  <c r="AV17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2CC61B7F-076C-40AA-B61E-83987A7E6EA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0F982AB-ED00-4DA5-A581-37A7D3B3B0D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FEC7A4D-66DB-454D-81BF-2AC2BABCA38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<sst xmlns="http://schemas.openxmlformats.org/spreadsheetml/2006/main" count="520" uniqueCount="192">
  <si>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</si>
  <si>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</si>
  <si>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</si>
  <si>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</si>
  <si>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</si>
  <si>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</si>
  <si>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</si>
  <si>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</si>
  <si>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</si>
  <si>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</si>
  <si>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</si>
  <si>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</si>
  <si>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</si>
  <si>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</si>
  <si>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</si>
  <si>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HD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</si>
  <si>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</si>
  <si>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</si>
  <si>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</si>
  <si>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</si>
  <si>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</si>
  <si>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</si>
  <si>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</si>
  <si>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</si>
  <si>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</si>
  <si>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W8D-20007</t>
  </si>
  <si>
    <t>W</t>
  </si>
  <si>
    <t>Qty</t>
  </si>
  <si>
    <t>Colour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</si>
  <si>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</si>
  <si>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</si>
  <si>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</si>
  <si>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</si>
  <si>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</si>
  <si>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</si>
  <si>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</si>
  <si>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</si>
  <si>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</si>
  <si>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</si>
  <si>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</si>
  <si>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</si>
  <si>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</si>
  <si>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</si>
  <si>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</si>
  <si>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</si>
  <si>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</si>
  <si>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</si>
  <si>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</si>
  <si>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</si>
  <si>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</si>
  <si>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</si>
  <si>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</si>
  <si>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</si>
  <si>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</si>
  <si>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</si>
  <si>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</si>
  <si>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</si>
  <si>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</si>
  <si>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</si>
  <si>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</si>
  <si>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</si>
  <si>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</si>
  <si>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</si>
  <si>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</si>
  <si>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</si>
  <si>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</si>
  <si>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</si>
  <si>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</si>
  <si>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</si>
  <si>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</si>
  <si>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</si>
  <si>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</si>
  <si>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</si>
  <si>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</si>
  <si>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</si>
  <si>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</si>
  <si>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</si>
  <si>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</si>
  <si>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</si>
  <si>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</si>
  <si>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</si>
  <si>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</si>
  <si>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</si>
  <si>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</si>
  <si>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</si>
  <si>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</si>
  <si>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</si>
  <si>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</si>
  <si>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</si>
  <si>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</si>
  <si>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</si>
  <si>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</si>
  <si>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</si>
  <si>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</si>
  <si>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</si>
  <si>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</si>
  <si>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</si>
  <si>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</si>
  <si>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</si>
  <si>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</si>
  <si>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</si>
  <si>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RIGHT ATTACHMENT</t>
  </si>
  <si>
    <t>EF-4010D7</t>
  </si>
  <si>
    <t>WR-3120</t>
  </si>
  <si>
    <t>GLASS BEAD</t>
  </si>
  <si>
    <t>9K-87119</t>
  </si>
  <si>
    <t>LEFT ATTACHMENT</t>
  </si>
  <si>
    <t>9K-20879</t>
  </si>
  <si>
    <t>FOR JAMB</t>
  </si>
  <si>
    <t>WF-3120</t>
  </si>
  <si>
    <t>9K-20880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</si>
  <si>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</si>
  <si>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</si>
  <si>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</si>
  <si>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</si>
  <si>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</si>
  <si>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</si>
  <si>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</si>
  <si>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</si>
  <si>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9K-11384</t>
  </si>
  <si>
    <t>FOR LOCK</t>
  </si>
  <si>
    <t>9K-11386</t>
  </si>
  <si>
    <t>FOR LOCK RECEIVER</t>
  </si>
  <si>
    <t>9K-11383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</si>
  <si>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</si>
  <si>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</si>
  <si>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</si>
  <si>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</si>
  <si>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</si>
  <si>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</si>
  <si>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</si>
  <si>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</si>
  <si>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</si>
  <si>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</si>
  <si>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</si>
  <si>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</si>
  <si>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</si>
  <si>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</si>
  <si>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</si>
  <si>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</si>
  <si>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</si>
  <si>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</si>
  <si>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</si>
  <si>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</si>
  <si>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</si>
  <si>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</si>
  <si>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</si>
  <si>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</si>
  <si>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</si>
  <si>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</si>
  <si>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</si>
  <si>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</si>
  <si>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</si>
  <si>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</si>
  <si>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</si>
  <si>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</si>
  <si>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</si>
  <si>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</si>
  <si>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</si>
  <si>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</si>
  <si>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</si>
  <si>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</si>
  <si>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</si>
  <si>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</si>
  <si>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</si>
  <si>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</si>
  <si>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</si>
  <si>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</si>
  <si>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</si>
  <si>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LOCK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</si>
  <si>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</si>
  <si>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</si>
  <si>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</si>
  <si>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</si>
  <si>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</si>
  <si>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</si>
  <si>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</si>
  <si>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</si>
  <si>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</si>
  <si>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</si>
  <si>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</si>
  <si>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</si>
  <si>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</si>
  <si>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</si>
  <si>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</si>
  <si>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</si>
  <si>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</si>
  <si>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</si>
  <si>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HANDLE</t>
  </si>
  <si>
    <t>9K-40025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</si>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</sst>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482F3567-F4F3-46ED-9A9F-1CBD3625B6A8}"/>
    <cellStyle name="Normal" xfId="0" builtinId="0"/>
    <cellStyle name="Normal 10" xfId="2" xr:uid="{653FE064-A46B-4934-9733-9B4810757FA1}"/>
    <cellStyle name="Normal 2" xfId="1" xr:uid="{3C6B7F4B-25D2-4D47-B2F6-BE2A6B724B84}"/>
    <cellStyle name="Normal 5" xfId="4" xr:uid="{A3BC8A11-FAE8-48E4-A0D1-614D128D3977}"/>
    <cellStyle name="Normal_COBA 2" xfId="5" xr:uid="{1310B12A-C5C3-4F27-AF21-13E00E53AB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955744E-715A-4175-90A8-E2D41867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E5DF3F3-2940-455C-8AF3-C3ACD3C2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8A11EC4-DA57-4704-ADCA-60599E18B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B34DB61-3CF5-48DB-8068-7191A545A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3E310EA-3E97-41C7-8DA8-C363FB6BB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52A8FFA-75B5-4573-8781-334254084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DFC5140-10E8-4508-89F4-99AAE1175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207645</xdr:colOff>
      <xdr:row>39</xdr:row>
      <xdr:rowOff>159067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8C7F00D-8EBE-4BED-B810-BF35DB412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746885" cy="33899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08A-2903-4BF1-BD20-178BD7D7F82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9" sqref="R29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45527.585688310188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45527.585688310188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45527.585688310188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45527.585688310188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45527.585688310188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HD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HD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HD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HD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3000</v>
      </c>
      <c r="L10" s="340"/>
      <c r="M10" s="68">
        <f>IF(K11="",1,VLOOKUP(K11,'[7]PART MASTER'!H:AC,20,FALSE))</f>
        <v>1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3000</v>
      </c>
      <c r="AB10" s="339"/>
      <c r="AC10" s="66"/>
      <c r="AD10" s="62"/>
      <c r="AE10" s="60" t="str">
        <f>IF($O$10&gt;0,$O$10,"")</f>
        <v>W8D-20007</v>
      </c>
      <c r="AF10" s="61"/>
      <c r="AG10" s="3"/>
      <c r="AH10" s="54" t="s">
        <v>23</v>
      </c>
      <c r="AI10" s="37"/>
      <c r="AJ10" s="38"/>
      <c r="AK10" s="55" t="str">
        <f>IF($BQ$32="9K-11383","53PL-I/HC","53PL-I/NC")</f>
        <v>53PL-I/NC</v>
      </c>
      <c r="AL10" s="37"/>
      <c r="AM10" s="56"/>
      <c r="AN10" s="63"/>
      <c r="AO10" s="63"/>
      <c r="AP10" s="67" t="s">
        <v>24</v>
      </c>
      <c r="AQ10" s="338">
        <f>$K$10</f>
        <v>3000</v>
      </c>
      <c r="AR10" s="339"/>
      <c r="AS10" s="66"/>
      <c r="AT10" s="62"/>
      <c r="AU10" s="60" t="str">
        <f>IF($O$10&gt;0,$O$10,"")</f>
        <v>W8D-20007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38">
        <f>$K$10</f>
        <v>3000</v>
      </c>
      <c r="BH10" s="339"/>
      <c r="BI10" s="66"/>
      <c r="BJ10" s="62"/>
      <c r="BK10" s="60" t="str">
        <f>IF($O$10&gt;0,$O$10,"")</f>
        <v>W8D-20007</v>
      </c>
      <c r="BL10" s="61"/>
      <c r="BM10" s="3"/>
      <c r="BN10" s="54" t="s">
        <v>23</v>
      </c>
      <c r="BO10" s="37"/>
      <c r="BP10" s="38"/>
      <c r="BQ10" s="55" t="str">
        <f>IF($AK$10&gt;0,$AK$10,"")</f>
        <v>53PL-I/NC</v>
      </c>
      <c r="BR10" s="37"/>
      <c r="BS10" s="56"/>
      <c r="BT10" s="63"/>
      <c r="BU10" s="63"/>
      <c r="BV10" s="67" t="s">
        <v>24</v>
      </c>
      <c r="BW10" s="338">
        <f>$K$10</f>
        <v>3000</v>
      </c>
      <c r="BX10" s="339"/>
      <c r="BY10" s="66"/>
      <c r="BZ10" s="62"/>
      <c r="CA10" s="60" t="str">
        <f>IF($O$10&gt;0,$O$10,"")</f>
        <v>W8D-20007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/>
      <c r="L11" s="333"/>
      <c r="M11" s="327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/>
      </c>
      <c r="AB11" s="333"/>
      <c r="AC11" s="327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/>
      </c>
      <c r="AR11" s="333"/>
      <c r="AS11" s="327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/>
      </c>
      <c r="BH11" s="333"/>
      <c r="BI11" s="327" t="s">
        <v>29</v>
      </c>
      <c r="BJ11" s="74" t="str">
        <f>IF($N$11&gt;0,$N$11,"")</f>
        <v/>
      </c>
      <c r="BK11" s="75">
        <f>IF($O$11&gt;0,$O$11,"")</f>
        <v>5</v>
      </c>
      <c r="BL11" s="76" t="s">
        <v>30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/>
      </c>
      <c r="BX11" s="333"/>
      <c r="BY11" s="327" t="s">
        <v>29</v>
      </c>
      <c r="BZ11" s="74" t="str">
        <f>IF($N$11&gt;0,$N$11,"")</f>
        <v/>
      </c>
      <c r="CA11" s="75">
        <f>IF($O$11&gt;0,$O$11,"")</f>
        <v>5</v>
      </c>
      <c r="CB11" s="76" t="s">
        <v>30</v>
      </c>
    </row>
    <row r="12" spans="2:80" ht="15" customHeight="1" thickBot="1" x14ac:dyDescent="0.3">
      <c r="B12" s="77" t="s">
        <v>31</v>
      </c>
      <c r="C12" s="78"/>
      <c r="D12" s="79"/>
      <c r="E12" s="80">
        <v>3000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3000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3000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30</v>
      </c>
      <c r="AW12" s="3"/>
      <c r="AX12" s="77" t="s">
        <v>31</v>
      </c>
      <c r="AY12" s="78"/>
      <c r="AZ12" s="79"/>
      <c r="BA12" s="81">
        <f>IF($E$12&gt;0,$E$12,"")</f>
        <v>3000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30</v>
      </c>
      <c r="BM12" s="3"/>
      <c r="BN12" s="77" t="s">
        <v>31</v>
      </c>
      <c r="BO12" s="78"/>
      <c r="BP12" s="79"/>
      <c r="BQ12" s="81">
        <f>IF($E$12&gt;0,$E$12,"")</f>
        <v>3000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30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32</v>
      </c>
      <c r="C14" s="92">
        <v>2780</v>
      </c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h.1-15</f>
        <v>2765</v>
      </c>
      <c r="M14" s="96" t="s">
        <v>37</v>
      </c>
      <c r="N14" s="98">
        <f>W-70</f>
        <v>930</v>
      </c>
      <c r="O14" s="99"/>
      <c r="P14" s="100"/>
      <c r="R14" s="91" t="s">
        <v>32</v>
      </c>
      <c r="S14" s="101">
        <f>IF($C$14&gt;0,$C$14,"")</f>
        <v>2780</v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2765</v>
      </c>
      <c r="AC14" s="96" t="s">
        <v>37</v>
      </c>
      <c r="AD14" s="103">
        <f>IF($N$14&gt;0,$N$14,"")</f>
        <v>930</v>
      </c>
      <c r="AE14" s="99"/>
      <c r="AF14" s="100"/>
      <c r="AH14" s="91" t="s">
        <v>32</v>
      </c>
      <c r="AI14" s="101">
        <f>IF($C$14&gt;0,$C$14,"")</f>
        <v>2780</v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2765</v>
      </c>
      <c r="AS14" s="96" t="s">
        <v>37</v>
      </c>
      <c r="AT14" s="103">
        <f>IF($N$14&gt;0,$N$14,"")</f>
        <v>930</v>
      </c>
      <c r="AU14" s="99"/>
      <c r="AV14" s="100"/>
      <c r="AX14" s="91" t="s">
        <v>32</v>
      </c>
      <c r="AY14" s="101">
        <f>IF($C$14&gt;0,$C$14,"")</f>
        <v>2780</v>
      </c>
      <c r="AZ14" s="93" t="s">
        <v>33</v>
      </c>
      <c r="BA14" s="101" t="str">
        <f>IF($E$14&gt;0,$E$14,"")</f>
        <v/>
      </c>
      <c r="BB14" s="11" t="s">
        <v>34</v>
      </c>
      <c r="BC14" s="94"/>
      <c r="BD14" s="99" t="str">
        <f>IF($H$14&gt;0,$H$14,"")</f>
        <v/>
      </c>
      <c r="BE14" s="11" t="s">
        <v>35</v>
      </c>
      <c r="BF14" s="96" t="str">
        <f>IF($J$14&gt;0,$J$14,"")</f>
        <v/>
      </c>
      <c r="BG14" s="96" t="s">
        <v>36</v>
      </c>
      <c r="BH14" s="102">
        <f>IF($L$14&gt;0,$L$14,"")</f>
        <v>2765</v>
      </c>
      <c r="BI14" s="96" t="s">
        <v>37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32</v>
      </c>
      <c r="BO14" s="101">
        <f>IF($C$14&gt;0,$C$14,"")</f>
        <v>2780</v>
      </c>
      <c r="BP14" s="93" t="s">
        <v>33</v>
      </c>
      <c r="BQ14" s="101" t="str">
        <f>IF($E$14&gt;0,$E$14,"")</f>
        <v/>
      </c>
      <c r="BR14" s="11" t="s">
        <v>34</v>
      </c>
      <c r="BS14" s="94"/>
      <c r="BT14" s="99" t="str">
        <f>IF($H$14&gt;0,$H$14,"")</f>
        <v/>
      </c>
      <c r="BU14" s="11" t="s">
        <v>35</v>
      </c>
      <c r="BV14" s="96" t="str">
        <f>IF($J$14&gt;0,$J$14,"")</f>
        <v/>
      </c>
      <c r="BW14" s="96" t="s">
        <v>36</v>
      </c>
      <c r="BX14" s="102">
        <f>IF($L$14&gt;0,$L$14,"")</f>
        <v>2765</v>
      </c>
      <c r="BY14" s="96" t="s">
        <v>37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38</v>
      </c>
      <c r="C15" s="105">
        <f>H-h.1-40</f>
        <v>180</v>
      </c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>
        <f>IF($C$15&gt;0,$C$15,"")</f>
        <v>180</v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>
        <f>IF($C$15&gt;0,$C$15,"")</f>
        <v>180</v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  <c r="AX15" s="104" t="s">
        <v>38</v>
      </c>
      <c r="AY15" s="71">
        <f>IF($C$15&gt;0,$C$15,"")</f>
        <v>180</v>
      </c>
      <c r="AZ15" s="71" t="s">
        <v>39</v>
      </c>
      <c r="BA15" s="71" t="str">
        <f>IF($E$15&gt;0,$E$15,"")</f>
        <v/>
      </c>
      <c r="BB15" s="24" t="s">
        <v>40</v>
      </c>
      <c r="BC15" s="106"/>
      <c r="BD15" s="112" t="str">
        <f>IF($H$15&gt;0,$H$15,"")</f>
        <v/>
      </c>
      <c r="BE15" s="24" t="s">
        <v>41</v>
      </c>
      <c r="BF15" s="109" t="str">
        <f>IF($J$15&gt;0,$J$15,"")</f>
        <v/>
      </c>
      <c r="BG15" s="109" t="s">
        <v>42</v>
      </c>
      <c r="BH15" s="113" t="str">
        <f>IF($L$15&gt;0,$L$15,"")</f>
        <v/>
      </c>
      <c r="BI15" s="109" t="s">
        <v>43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38</v>
      </c>
      <c r="BO15" s="71">
        <f>IF($C$15&gt;0,$C$15,"")</f>
        <v>180</v>
      </c>
      <c r="BP15" s="71" t="s">
        <v>39</v>
      </c>
      <c r="BQ15" s="71" t="str">
        <f>IF($E$15&gt;0,$E$15,"")</f>
        <v/>
      </c>
      <c r="BR15" s="24" t="s">
        <v>40</v>
      </c>
      <c r="BS15" s="106"/>
      <c r="BT15" s="112" t="str">
        <f>IF($H$15&gt;0,$H$15,"")</f>
        <v/>
      </c>
      <c r="BU15" s="24" t="s">
        <v>41</v>
      </c>
      <c r="BV15" s="109" t="str">
        <f>IF($J$15&gt;0,$J$15,"")</f>
        <v/>
      </c>
      <c r="BW15" s="109" t="s">
        <v>42</v>
      </c>
      <c r="BX15" s="113" t="str">
        <f>IF($L$15&gt;0,$L$15,"")</f>
        <v/>
      </c>
      <c r="BY15" s="109" t="s">
        <v>43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44</v>
      </c>
      <c r="AY16" s="71" t="str">
        <f>IF($C$16&gt;0,$C$16,"")</f>
        <v/>
      </c>
      <c r="AZ16" s="71" t="s">
        <v>45</v>
      </c>
      <c r="BA16" s="71" t="str">
        <f>IF($E$16&gt;0,$E$16,"")</f>
        <v/>
      </c>
      <c r="BB16" s="24" t="s">
        <v>46</v>
      </c>
      <c r="BC16" s="106"/>
      <c r="BD16" s="71" t="str">
        <f>IF($H$16&gt;0,$H$16,"")</f>
        <v/>
      </c>
      <c r="BE16" s="24" t="s">
        <v>47</v>
      </c>
      <c r="BF16" s="116" t="str">
        <f>IF($J$16&gt;0,$J$16,"")</f>
        <v/>
      </c>
      <c r="BG16" s="109" t="s">
        <v>48</v>
      </c>
      <c r="BH16" s="113" t="str">
        <f>IF($L$16&gt;0,$L$16,"")</f>
        <v/>
      </c>
      <c r="BI16" s="109" t="s">
        <v>49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44</v>
      </c>
      <c r="BO16" s="71" t="str">
        <f>IF($C$16&gt;0,$C$16,"")</f>
        <v/>
      </c>
      <c r="BP16" s="71" t="s">
        <v>45</v>
      </c>
      <c r="BQ16" s="71" t="str">
        <f>IF($E$16&gt;0,$E$16,"")</f>
        <v/>
      </c>
      <c r="BR16" s="24" t="s">
        <v>46</v>
      </c>
      <c r="BS16" s="106"/>
      <c r="BT16" s="71" t="str">
        <f>IF($H$16&gt;0,$H$16,"")</f>
        <v/>
      </c>
      <c r="BU16" s="24" t="s">
        <v>47</v>
      </c>
      <c r="BV16" s="116" t="str">
        <f>IF($J$16&gt;0,$J$16,"")</f>
        <v/>
      </c>
      <c r="BW16" s="109" t="s">
        <v>48</v>
      </c>
      <c r="BX16" s="113" t="str">
        <f>IF($L$16&gt;0,$L$16,"")</f>
        <v/>
      </c>
      <c r="BY16" s="109" t="s">
        <v>49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>
        <f>IF(h.1=2380,900,IF(h.1=2580,900,IF(h.1=2780,1000,"")))</f>
        <v>1000</v>
      </c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>
        <f>IF($P$17&gt;0,$P$17,"")</f>
        <v>1000</v>
      </c>
      <c r="AX17" s="104" t="s">
        <v>51</v>
      </c>
      <c r="AY17" s="71" t="str">
        <f>IF($C$17&gt;0,$C$17,"")</f>
        <v/>
      </c>
      <c r="AZ17" s="71" t="s">
        <v>52</v>
      </c>
      <c r="BA17" s="71" t="str">
        <f>IF($E$17&gt;0,$E$17,"")</f>
        <v/>
      </c>
      <c r="BB17" s="24" t="s">
        <v>53</v>
      </c>
      <c r="BC17" s="106"/>
      <c r="BD17" s="71" t="str">
        <f>IF($H$17&gt;0,$H$17,"")</f>
        <v/>
      </c>
      <c r="BE17" s="24" t="s">
        <v>54</v>
      </c>
      <c r="BF17" s="116" t="str">
        <f>IF($J$17&gt;0,$J$17,"")</f>
        <v/>
      </c>
      <c r="BG17" s="109" t="s">
        <v>55</v>
      </c>
      <c r="BH17" s="120" t="str">
        <f>IF($L$17&gt;0,$L$17,"")</f>
        <v/>
      </c>
      <c r="BI17" s="109" t="s">
        <v>56</v>
      </c>
      <c r="BJ17" s="118" t="str">
        <f>IF($N$17&gt;0,$N$17,"")</f>
        <v/>
      </c>
      <c r="BK17" s="116" t="s">
        <v>57</v>
      </c>
      <c r="BL17" s="117">
        <f>IF($P$17&gt;0,$P$17,"")</f>
        <v>1000</v>
      </c>
      <c r="BN17" s="104" t="s">
        <v>51</v>
      </c>
      <c r="BO17" s="71" t="str">
        <f>IF($C$17&gt;0,$C$17,"")</f>
        <v/>
      </c>
      <c r="BP17" s="71" t="s">
        <v>52</v>
      </c>
      <c r="BQ17" s="71" t="str">
        <f>IF($E$17&gt;0,$E$17,"")</f>
        <v/>
      </c>
      <c r="BR17" s="24" t="s">
        <v>53</v>
      </c>
      <c r="BS17" s="106"/>
      <c r="BT17" s="71" t="str">
        <f>IF($H$17&gt;0,$H$17,"")</f>
        <v/>
      </c>
      <c r="BU17" s="24" t="s">
        <v>54</v>
      </c>
      <c r="BV17" s="116" t="str">
        <f>IF($J$17&gt;0,$J$17,"")</f>
        <v/>
      </c>
      <c r="BW17" s="109" t="s">
        <v>55</v>
      </c>
      <c r="BX17" s="120" t="str">
        <f>IF($L$17&gt;0,$L$17,"")</f>
        <v/>
      </c>
      <c r="BY17" s="109" t="s">
        <v>56</v>
      </c>
      <c r="BZ17" s="118" t="str">
        <f>IF($N$17&gt;0,$N$17,"")</f>
        <v/>
      </c>
      <c r="CA17" s="116" t="s">
        <v>57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>
        <f>C.-10</f>
        <v>990</v>
      </c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>
        <f>IF($P$18&gt;0,$P$18,"")</f>
        <v>990</v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>
        <f>IF($P$18&gt;0,$P$18,"")</f>
        <v>990</v>
      </c>
      <c r="AX18" s="121" t="s">
        <v>58</v>
      </c>
      <c r="AY18" s="79" t="str">
        <f>IF($C$18&gt;0,$C$18,"")</f>
        <v/>
      </c>
      <c r="AZ18" s="79" t="s">
        <v>59</v>
      </c>
      <c r="BA18" s="79" t="str">
        <f>IF($E$18&gt;0,$E$18,"")</f>
        <v/>
      </c>
      <c r="BB18" s="123" t="s">
        <v>60</v>
      </c>
      <c r="BC18" s="124"/>
      <c r="BD18" s="129" t="str">
        <f>IF($H$18&gt;0,$H$18,"")</f>
        <v/>
      </c>
      <c r="BE18" s="123" t="s">
        <v>61</v>
      </c>
      <c r="BF18" s="83" t="str">
        <f>IF($J$18&gt;0,$J$18,"")</f>
        <v/>
      </c>
      <c r="BG18" s="83" t="s">
        <v>62</v>
      </c>
      <c r="BH18" s="130" t="str">
        <f>IF($L$18&gt;0,$L$18,"")</f>
        <v/>
      </c>
      <c r="BI18" s="83" t="s">
        <v>63</v>
      </c>
      <c r="BJ18" s="79" t="str">
        <f>IF($N$18&gt;0,$N$18,"")</f>
        <v/>
      </c>
      <c r="BK18" s="129" t="s">
        <v>65</v>
      </c>
      <c r="BL18" s="128">
        <f>IF($P$18&gt;0,$P$18,"")</f>
        <v>990</v>
      </c>
      <c r="BN18" s="121" t="s">
        <v>58</v>
      </c>
      <c r="BO18" s="79" t="str">
        <f>IF($C$18&gt;0,$C$18,"")</f>
        <v/>
      </c>
      <c r="BP18" s="79" t="s">
        <v>59</v>
      </c>
      <c r="BQ18" s="79" t="str">
        <f>IF($E$18&gt;0,$E$18,"")</f>
        <v/>
      </c>
      <c r="BR18" s="123" t="s">
        <v>60</v>
      </c>
      <c r="BS18" s="124"/>
      <c r="BT18" s="129" t="str">
        <f>IF($H$18&gt;0,$H$18,"")</f>
        <v/>
      </c>
      <c r="BU18" s="123" t="s">
        <v>61</v>
      </c>
      <c r="BV18" s="83" t="str">
        <f>IF($J$18&gt;0,$J$18,"")</f>
        <v/>
      </c>
      <c r="BW18" s="83" t="s">
        <v>62</v>
      </c>
      <c r="BX18" s="130" t="str">
        <f>IF($L$18&gt;0,$L$18,"")</f>
        <v/>
      </c>
      <c r="BY18" s="83" t="s">
        <v>63</v>
      </c>
      <c r="BZ18" s="79" t="str">
        <f>IF($N$18&gt;0,$N$18,"")</f>
        <v/>
      </c>
      <c r="CA18" s="129" t="s">
        <v>65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27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166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27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 t="s">
        <v>166</v>
      </c>
      <c r="AK20" s="147" t="s">
        <v>67</v>
      </c>
      <c r="AL20" s="145"/>
      <c r="AM20" s="148"/>
      <c r="AN20" s="149" t="s">
        <v>68</v>
      </c>
      <c r="AO20" s="150" t="s">
        <v>69</v>
      </c>
      <c r="AP20" s="151" t="s">
        <v>27</v>
      </c>
      <c r="AQ20" s="152" t="s">
        <v>70</v>
      </c>
      <c r="AR20" s="153"/>
      <c r="AS20" s="153"/>
      <c r="AT20" s="153"/>
      <c r="AU20" s="154" t="s">
        <v>71</v>
      </c>
      <c r="AV20" s="155" t="s">
        <v>72</v>
      </c>
      <c r="AW20" s="3"/>
      <c r="AX20" s="144" t="s">
        <v>66</v>
      </c>
      <c r="AY20" s="145"/>
      <c r="AZ20" s="146"/>
      <c r="BA20" s="326" t="s">
        <v>73</v>
      </c>
      <c r="BB20" s="153"/>
      <c r="BC20" s="156" t="s">
        <v>167</v>
      </c>
      <c r="BD20" s="149" t="s">
        <v>28</v>
      </c>
      <c r="BE20" s="150" t="s">
        <v>69</v>
      </c>
      <c r="BF20" s="151" t="s">
        <v>27</v>
      </c>
      <c r="BG20" s="152" t="s">
        <v>70</v>
      </c>
      <c r="BH20" s="153"/>
      <c r="BI20" s="153"/>
      <c r="BJ20" s="153"/>
      <c r="BK20" s="157"/>
      <c r="BL20" s="155" t="s">
        <v>74</v>
      </c>
      <c r="BM20" s="3"/>
      <c r="BN20" s="144" t="s">
        <v>66</v>
      </c>
      <c r="BO20" s="145"/>
      <c r="BP20" s="146"/>
      <c r="BQ20" s="326" t="s">
        <v>73</v>
      </c>
      <c r="BR20" s="153"/>
      <c r="BS20" s="156" t="s">
        <v>167</v>
      </c>
      <c r="BT20" s="149" t="s">
        <v>28</v>
      </c>
      <c r="BU20" s="150" t="s">
        <v>69</v>
      </c>
      <c r="BV20" s="151" t="s">
        <v>27</v>
      </c>
      <c r="BW20" s="152" t="s">
        <v>70</v>
      </c>
      <c r="BX20" s="153"/>
      <c r="BY20" s="153"/>
      <c r="BZ20" s="153"/>
      <c r="CA20" s="157"/>
      <c r="CB20" s="155" t="s">
        <v>74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77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76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77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78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79</v>
      </c>
      <c r="S22" s="200"/>
      <c r="T22" s="201"/>
      <c r="U22" s="168" t="s">
        <v>80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81</v>
      </c>
      <c r="AI22" s="200"/>
      <c r="AJ22" s="204" t="s">
        <v>82</v>
      </c>
      <c r="AK22" s="168" t="s">
        <v>83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168</v>
      </c>
      <c r="AY22" s="200"/>
      <c r="AZ22" s="201"/>
      <c r="BA22" s="205" t="s">
        <v>84</v>
      </c>
      <c r="BB22" s="169"/>
      <c r="BC22" s="181"/>
      <c r="BD22" s="182" t="s">
        <v>177</v>
      </c>
      <c r="BE22" s="172">
        <v>3</v>
      </c>
      <c r="BF22" s="173">
        <f t="shared" ref="BF22:BF60" si="7">IF(BE22="","",Q*BE22)</f>
        <v>3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183</v>
      </c>
      <c r="BO22" s="200"/>
      <c r="BP22" s="201"/>
      <c r="BQ22" s="205" t="s">
        <v>189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88</v>
      </c>
      <c r="AI23" s="200"/>
      <c r="AJ23" s="204" t="s">
        <v>82</v>
      </c>
      <c r="AK23" s="168" t="s">
        <v>89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169</v>
      </c>
      <c r="AY23" s="200"/>
      <c r="AZ23" s="201"/>
      <c r="BA23" s="168" t="s">
        <v>118</v>
      </c>
      <c r="BB23" s="169"/>
      <c r="BC23" s="181"/>
      <c r="BD23" s="182" t="s">
        <v>177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184</v>
      </c>
      <c r="BO23" s="200"/>
      <c r="BP23" s="201"/>
      <c r="BQ23" s="168" t="s">
        <v>92</v>
      </c>
      <c r="BR23" s="169"/>
      <c r="BS23" s="181"/>
      <c r="BT23" s="182" t="s">
        <v>179</v>
      </c>
      <c r="BU23" s="172">
        <f>(WS.1-12)/1000</f>
        <v>0.91800000000000004</v>
      </c>
      <c r="BV23" s="173">
        <f t="shared" si="8"/>
        <v>0.91800000000000004</v>
      </c>
      <c r="BW23" s="184" t="s">
        <v>112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93</v>
      </c>
      <c r="S24" s="200"/>
      <c r="T24" s="201"/>
      <c r="U24" s="168" t="s">
        <v>94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95</v>
      </c>
      <c r="AI24" s="200"/>
      <c r="AJ24" s="204" t="s">
        <v>82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168</v>
      </c>
      <c r="AY24" s="200"/>
      <c r="AZ24" s="201"/>
      <c r="BA24" s="168" t="s">
        <v>121</v>
      </c>
      <c r="BB24" s="169"/>
      <c r="BC24" s="181"/>
      <c r="BD24" s="182" t="s">
        <v>177</v>
      </c>
      <c r="BE24" s="172">
        <v>1</v>
      </c>
      <c r="BF24" s="173">
        <f t="shared" si="7"/>
        <v>1</v>
      </c>
      <c r="BG24" s="184"/>
      <c r="BH24" s="185" t="s">
        <v>122</v>
      </c>
      <c r="BI24" s="186"/>
      <c r="BJ24" s="187"/>
      <c r="BK24" s="188"/>
      <c r="BL24" s="189"/>
      <c r="BM24" s="4"/>
      <c r="BN24" s="199" t="s">
        <v>185</v>
      </c>
      <c r="BO24" s="200"/>
      <c r="BP24" s="201"/>
      <c r="BQ24" s="168" t="s">
        <v>98</v>
      </c>
      <c r="BR24" s="169"/>
      <c r="BS24" s="181"/>
      <c r="BT24" s="182" t="s">
        <v>178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100</v>
      </c>
      <c r="S25" s="200"/>
      <c r="T25" s="201"/>
      <c r="U25" s="168" t="s">
        <v>94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101</v>
      </c>
      <c r="AI25" s="200"/>
      <c r="AJ25" s="204" t="s">
        <v>82</v>
      </c>
      <c r="AK25" s="168" t="s">
        <v>96</v>
      </c>
      <c r="AL25" s="169" t="str">
        <f t="shared" si="3"/>
        <v>-</v>
      </c>
      <c r="AM25" s="202">
        <v>5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170</v>
      </c>
      <c r="AY25" s="200"/>
      <c r="AZ25" s="201"/>
      <c r="BA25" s="168" t="s">
        <v>126</v>
      </c>
      <c r="BB25" s="169"/>
      <c r="BC25" s="181"/>
      <c r="BD25" s="182" t="s">
        <v>178</v>
      </c>
      <c r="BE25" s="172">
        <f>IF(h.1=2380,18,IF(h.1=2580,19,IF(h.1=2780,21,0)))</f>
        <v>21</v>
      </c>
      <c r="BF25" s="173">
        <f t="shared" si="7"/>
        <v>21</v>
      </c>
      <c r="BG25" s="184"/>
      <c r="BH25" s="185" t="s">
        <v>108</v>
      </c>
      <c r="BI25" s="186"/>
      <c r="BJ25" s="187"/>
      <c r="BK25" s="188"/>
      <c r="BL25" s="189" t="s">
        <v>117</v>
      </c>
      <c r="BM25" s="4"/>
      <c r="BN25" s="199" t="s">
        <v>171</v>
      </c>
      <c r="BO25" s="200"/>
      <c r="BP25" s="201"/>
      <c r="BQ25" s="168" t="s">
        <v>103</v>
      </c>
      <c r="BR25" s="169"/>
      <c r="BS25" s="181"/>
      <c r="BT25" s="182" t="s">
        <v>178</v>
      </c>
      <c r="BU25" s="172">
        <v>4</v>
      </c>
      <c r="BV25" s="173">
        <f t="shared" si="8"/>
        <v>4</v>
      </c>
      <c r="BW25" s="184" t="s">
        <v>7</v>
      </c>
      <c r="BX25" s="185" t="s">
        <v>99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104</v>
      </c>
      <c r="S26" s="200"/>
      <c r="T26" s="201"/>
      <c r="U26" s="168" t="s">
        <v>105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106</v>
      </c>
      <c r="AI26" s="200"/>
      <c r="AJ26" s="204" t="s">
        <v>82</v>
      </c>
      <c r="AK26" s="168" t="s">
        <v>96</v>
      </c>
      <c r="AL26" s="169" t="str">
        <f t="shared" si="3"/>
        <v>-</v>
      </c>
      <c r="AM26" s="202">
        <v>7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171</v>
      </c>
      <c r="AY26" s="200"/>
      <c r="AZ26" s="201"/>
      <c r="BA26" s="168" t="s">
        <v>124</v>
      </c>
      <c r="BB26" s="169"/>
      <c r="BC26" s="181"/>
      <c r="BD26" s="182" t="s">
        <v>177</v>
      </c>
      <c r="BE26" s="172">
        <v>8</v>
      </c>
      <c r="BF26" s="173">
        <f t="shared" si="7"/>
        <v>8</v>
      </c>
      <c r="BG26" s="184"/>
      <c r="BH26" s="185" t="s">
        <v>125</v>
      </c>
      <c r="BI26" s="186"/>
      <c r="BJ26" s="187"/>
      <c r="BK26" s="188"/>
      <c r="BL26" s="189" t="s">
        <v>117</v>
      </c>
      <c r="BM26" s="4"/>
      <c r="BN26" s="199" t="s">
        <v>171</v>
      </c>
      <c r="BO26" s="200"/>
      <c r="BP26" s="201"/>
      <c r="BQ26" s="168" t="s">
        <v>109</v>
      </c>
      <c r="BR26" s="169"/>
      <c r="BS26" s="181"/>
      <c r="BT26" s="182" t="s">
        <v>178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104</v>
      </c>
      <c r="S27" s="200"/>
      <c r="T27" s="201"/>
      <c r="U27" s="168" t="s">
        <v>105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172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179</v>
      </c>
      <c r="BE27" s="172">
        <f>((W*2)+((h.2*2))-108)/1000</f>
        <v>2.2519999999999998</v>
      </c>
      <c r="BF27" s="173">
        <f t="shared" si="7"/>
        <v>2.2519999999999998</v>
      </c>
      <c r="BG27" s="213" t="s">
        <v>112</v>
      </c>
      <c r="BH27" s="185" t="s">
        <v>180</v>
      </c>
      <c r="BI27" s="186"/>
      <c r="BJ27" s="187"/>
      <c r="BK27" s="188"/>
      <c r="BL27" s="189" t="s">
        <v>117</v>
      </c>
      <c r="BM27" s="4"/>
      <c r="BN27" s="199" t="s">
        <v>186</v>
      </c>
      <c r="BO27" s="200"/>
      <c r="BP27" s="201"/>
      <c r="BQ27" s="168" t="s">
        <v>119</v>
      </c>
      <c r="BR27" s="169"/>
      <c r="BS27" s="181"/>
      <c r="BT27" s="182" t="s">
        <v>178</v>
      </c>
      <c r="BU27" s="172">
        <v>1</v>
      </c>
      <c r="BV27" s="173">
        <f t="shared" si="8"/>
        <v>1</v>
      </c>
      <c r="BW27" s="213"/>
      <c r="BX27" s="185" t="s">
        <v>120</v>
      </c>
      <c r="BY27" s="186"/>
      <c r="BZ27" s="187"/>
      <c r="CA27" s="188"/>
      <c r="CB27" s="189" t="s">
        <v>117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171</v>
      </c>
      <c r="AY28" s="200"/>
      <c r="AZ28" s="201"/>
      <c r="BA28" s="168" t="s">
        <v>90</v>
      </c>
      <c r="BB28" s="169"/>
      <c r="BC28" s="181"/>
      <c r="BD28" s="182" t="s">
        <v>177</v>
      </c>
      <c r="BE28" s="172">
        <v>8</v>
      </c>
      <c r="BF28" s="173">
        <f t="shared" si="7"/>
        <v>8</v>
      </c>
      <c r="BG28" s="184"/>
      <c r="BH28" s="185" t="s">
        <v>91</v>
      </c>
      <c r="BI28" s="186"/>
      <c r="BJ28" s="187"/>
      <c r="BK28" s="188"/>
      <c r="BL28" s="189"/>
      <c r="BM28" s="4"/>
      <c r="BN28" s="199" t="s">
        <v>187</v>
      </c>
      <c r="BO28" s="200"/>
      <c r="BP28" s="201"/>
      <c r="BQ28" s="168" t="s">
        <v>114</v>
      </c>
      <c r="BR28" s="169"/>
      <c r="BS28" s="181"/>
      <c r="BT28" s="182" t="s">
        <v>177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173</v>
      </c>
      <c r="AY29" s="200"/>
      <c r="AZ29" s="201"/>
      <c r="BA29" s="168" t="s">
        <v>97</v>
      </c>
      <c r="BB29" s="169"/>
      <c r="BC29" s="181"/>
      <c r="BD29" s="182" t="s">
        <v>177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171</v>
      </c>
      <c r="BO29" s="200"/>
      <c r="BP29" s="201"/>
      <c r="BQ29" s="168" t="s">
        <v>116</v>
      </c>
      <c r="BR29" s="169"/>
      <c r="BS29" s="181"/>
      <c r="BT29" s="182" t="s">
        <v>177</v>
      </c>
      <c r="BU29" s="172">
        <v>15</v>
      </c>
      <c r="BV29" s="173">
        <f t="shared" si="8"/>
        <v>15</v>
      </c>
      <c r="BW29" s="184"/>
      <c r="BX29" s="185" t="s">
        <v>85</v>
      </c>
      <c r="BY29" s="186"/>
      <c r="BZ29" s="187"/>
      <c r="CA29" s="188"/>
      <c r="CB29" s="189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171</v>
      </c>
      <c r="AY30" s="200"/>
      <c r="AZ30" s="201"/>
      <c r="BA30" s="168" t="s">
        <v>102</v>
      </c>
      <c r="BB30" s="169"/>
      <c r="BC30" s="181"/>
      <c r="BD30" s="182" t="s">
        <v>177</v>
      </c>
      <c r="BE30" s="172">
        <v>18</v>
      </c>
      <c r="BF30" s="173">
        <f t="shared" si="7"/>
        <v>18</v>
      </c>
      <c r="BG30" s="184"/>
      <c r="BH30" s="185" t="s">
        <v>181</v>
      </c>
      <c r="BI30" s="186"/>
      <c r="BJ30" s="187"/>
      <c r="BK30" s="188"/>
      <c r="BL30" s="189"/>
      <c r="BM30" s="4"/>
      <c r="BN30" s="199" t="s">
        <v>188</v>
      </c>
      <c r="BO30" s="200"/>
      <c r="BP30" s="201"/>
      <c r="BQ30" s="168" t="s">
        <v>123</v>
      </c>
      <c r="BR30" s="169"/>
      <c r="BS30" s="181"/>
      <c r="BT30" s="182" t="s">
        <v>178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 t="s">
        <v>117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174</v>
      </c>
      <c r="AY31" s="200"/>
      <c r="AZ31" s="201"/>
      <c r="BA31" s="168" t="s">
        <v>107</v>
      </c>
      <c r="BB31" s="169"/>
      <c r="BC31" s="181"/>
      <c r="BD31" s="182" t="s">
        <v>179</v>
      </c>
      <c r="BE31" s="172">
        <v>1</v>
      </c>
      <c r="BF31" s="173">
        <f t="shared" si="7"/>
        <v>1</v>
      </c>
      <c r="BG31" s="184"/>
      <c r="BH31" s="185" t="s">
        <v>108</v>
      </c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174</v>
      </c>
      <c r="AY32" s="200"/>
      <c r="AZ32" s="201"/>
      <c r="BA32" s="168" t="s">
        <v>110</v>
      </c>
      <c r="BB32" s="169"/>
      <c r="BC32" s="181"/>
      <c r="BD32" s="182" t="s">
        <v>179</v>
      </c>
      <c r="BE32" s="172">
        <v>1</v>
      </c>
      <c r="BF32" s="173">
        <f t="shared" si="7"/>
        <v>1</v>
      </c>
      <c r="BG32" s="184"/>
      <c r="BH32" s="185" t="s">
        <v>108</v>
      </c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175</v>
      </c>
      <c r="AY33" s="200"/>
      <c r="AZ33" s="201"/>
      <c r="BA33" s="168" t="s">
        <v>111</v>
      </c>
      <c r="BB33" s="169"/>
      <c r="BC33" s="181"/>
      <c r="BD33" s="182" t="s">
        <v>179</v>
      </c>
      <c r="BE33" s="172">
        <f>((W-61)+((H-38)*2))/1000</f>
        <v>6.8630000000000004</v>
      </c>
      <c r="BF33" s="173">
        <f t="shared" si="7"/>
        <v>6.8630000000000004</v>
      </c>
      <c r="BG33" s="213" t="s">
        <v>112</v>
      </c>
      <c r="BH33" s="185"/>
      <c r="BI33" s="186"/>
      <c r="BJ33" s="187"/>
      <c r="BK33" s="188"/>
      <c r="BL33" s="189"/>
      <c r="BM33" s="4"/>
      <c r="BN33" s="199" t="str">
        <f t="shared" ref="BN22:BN60" si="10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1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172</v>
      </c>
      <c r="AY34" s="200"/>
      <c r="AZ34" s="201"/>
      <c r="BA34" s="168" t="s">
        <v>113</v>
      </c>
      <c r="BB34" s="169"/>
      <c r="BC34" s="181"/>
      <c r="BD34" s="182" t="s">
        <v>179</v>
      </c>
      <c r="BE34" s="172">
        <f>((W-61)+((h.2-36)*2))/1000</f>
        <v>1.2270000000000001</v>
      </c>
      <c r="BF34" s="173">
        <f t="shared" si="7"/>
        <v>1.2270000000000001</v>
      </c>
      <c r="BG34" s="213" t="s">
        <v>112</v>
      </c>
      <c r="BH34" s="185" t="s">
        <v>182</v>
      </c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176</v>
      </c>
      <c r="AY35" s="200"/>
      <c r="AZ35" s="201"/>
      <c r="BA35" s="168" t="s">
        <v>115</v>
      </c>
      <c r="BB35" s="169"/>
      <c r="BC35" s="181"/>
      <c r="BD35" s="182" t="s">
        <v>179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127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128</v>
      </c>
      <c r="C43" s="241"/>
      <c r="D43" s="241"/>
      <c r="E43" s="241"/>
      <c r="F43" s="242"/>
      <c r="G43" s="243"/>
      <c r="H43" s="244"/>
      <c r="I43" s="234"/>
      <c r="J43" s="245" t="s">
        <v>129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130</v>
      </c>
      <c r="C44" s="329" t="s">
        <v>131</v>
      </c>
      <c r="D44" s="330"/>
      <c r="E44" s="331"/>
      <c r="F44" s="329" t="s">
        <v>132</v>
      </c>
      <c r="G44" s="330"/>
      <c r="H44" s="331"/>
      <c r="I44" s="253"/>
      <c r="J44" s="254" t="s">
        <v>130</v>
      </c>
      <c r="K44" s="329" t="s">
        <v>131</v>
      </c>
      <c r="L44" s="330"/>
      <c r="M44" s="330"/>
      <c r="N44" s="331"/>
      <c r="O44" s="254" t="s">
        <v>133</v>
      </c>
      <c r="P44" s="255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134</v>
      </c>
      <c r="D45" s="258"/>
      <c r="E45" s="258"/>
      <c r="F45" s="259"/>
      <c r="G45" s="260"/>
      <c r="H45" s="261"/>
      <c r="I45" s="262"/>
      <c r="J45" s="263">
        <v>1</v>
      </c>
      <c r="K45" s="264" t="s">
        <v>135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136</v>
      </c>
      <c r="D46" s="260"/>
      <c r="E46" s="260"/>
      <c r="F46" s="264"/>
      <c r="G46" s="260"/>
      <c r="H46" s="261"/>
      <c r="I46" s="262"/>
      <c r="J46" s="263">
        <v>2</v>
      </c>
      <c r="K46" s="264" t="s">
        <v>137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182" t="str">
        <f t="shared" si="11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138</v>
      </c>
      <c r="D47" s="260"/>
      <c r="E47" s="260"/>
      <c r="F47" s="264"/>
      <c r="G47" s="260"/>
      <c r="H47" s="261"/>
      <c r="I47" s="269"/>
      <c r="J47" s="263">
        <v>3</v>
      </c>
      <c r="K47" s="264" t="s">
        <v>139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8" t="str">
        <f t="shared" si="11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140</v>
      </c>
      <c r="D48" s="260"/>
      <c r="E48" s="260"/>
      <c r="F48" s="264"/>
      <c r="G48" s="260"/>
      <c r="H48" s="261"/>
      <c r="I48" s="269"/>
      <c r="J48" s="263">
        <v>4</v>
      </c>
      <c r="K48" s="264" t="s">
        <v>141</v>
      </c>
      <c r="L48" s="260"/>
      <c r="M48" s="260"/>
      <c r="N48" s="265"/>
      <c r="O48" s="266"/>
      <c r="P48" s="267"/>
      <c r="Q48" s="4"/>
      <c r="R48" s="270" t="s">
        <v>75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142</v>
      </c>
      <c r="AD48" s="274"/>
      <c r="AE48" s="275" t="s">
        <v>143</v>
      </c>
      <c r="AF48" s="276">
        <f>SUM(AF22:AF47)</f>
        <v>5.11951</v>
      </c>
      <c r="AG48" s="4"/>
      <c r="AH48" s="270" t="s">
        <v>75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142</v>
      </c>
      <c r="AT48" s="274"/>
      <c r="AU48" s="275" t="s">
        <v>143</v>
      </c>
      <c r="AV48" s="276">
        <f>SUM(AV22:AV47)</f>
        <v>1.6479220000000001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268" t="str">
        <f t="shared" si="11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144</v>
      </c>
      <c r="D49" s="260"/>
      <c r="E49" s="260"/>
      <c r="F49" s="264"/>
      <c r="G49" s="260"/>
      <c r="H49" s="261"/>
      <c r="I49" s="269"/>
      <c r="J49" s="263">
        <v>5</v>
      </c>
      <c r="K49" s="264" t="s">
        <v>145</v>
      </c>
      <c r="L49" s="260"/>
      <c r="M49" s="260"/>
      <c r="N49" s="265"/>
      <c r="O49" s="266"/>
      <c r="P49" s="267"/>
      <c r="Q49" s="4"/>
      <c r="R49" s="277" t="s">
        <v>146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147</v>
      </c>
      <c r="AE49" s="281" t="s">
        <v>148</v>
      </c>
      <c r="AF49" s="282">
        <f>AF48*0.986</f>
        <v>5.0478368600000003</v>
      </c>
      <c r="AG49" s="4"/>
      <c r="AH49" s="277" t="s">
        <v>146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147</v>
      </c>
      <c r="AU49" s="281" t="s">
        <v>148</v>
      </c>
      <c r="AV49" s="282">
        <f>AV48*0.986</f>
        <v>1.6248510920000001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149</v>
      </c>
      <c r="D50" s="260"/>
      <c r="E50" s="260"/>
      <c r="F50" s="264"/>
      <c r="G50" s="260"/>
      <c r="H50" s="261"/>
      <c r="I50" s="269"/>
      <c r="J50" s="263">
        <v>6</v>
      </c>
      <c r="K50" s="264" t="s">
        <v>150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151</v>
      </c>
      <c r="AF50" s="282">
        <f>AF48*0.974*0.986</f>
        <v>4.9165931016400002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151</v>
      </c>
      <c r="AV50" s="282">
        <f>AV48*0.974*0.986</f>
        <v>1.582604963608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152</v>
      </c>
      <c r="D51" s="260"/>
      <c r="E51" s="260"/>
      <c r="F51" s="264"/>
      <c r="G51" s="260"/>
      <c r="H51" s="261"/>
      <c r="I51" s="269"/>
      <c r="J51" s="263">
        <v>7</v>
      </c>
      <c r="K51" s="264" t="s">
        <v>153</v>
      </c>
      <c r="L51" s="260"/>
      <c r="M51" s="260"/>
      <c r="N51" s="265"/>
      <c r="O51" s="266"/>
      <c r="P51" s="267"/>
      <c r="Q51" s="4"/>
      <c r="R51" s="285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155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156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214" t="str">
        <f t="shared" si="10"/>
        <v/>
      </c>
      <c r="BO52" s="200"/>
      <c r="BP52" s="201"/>
      <c r="BQ52" s="290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157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2"/>
        <v/>
      </c>
      <c r="AY53" s="200"/>
      <c r="AZ53" s="201"/>
      <c r="BA53" s="168"/>
      <c r="BB53" s="169"/>
      <c r="BC53" s="181"/>
      <c r="BD53" s="182" t="str">
        <f t="shared" si="13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158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2"/>
        <v/>
      </c>
      <c r="AY54" s="200"/>
      <c r="AZ54" s="201"/>
      <c r="BA54" s="290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0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159</v>
      </c>
      <c r="C55" s="269"/>
      <c r="D55" s="269"/>
      <c r="E55" s="269"/>
      <c r="F55" s="269"/>
      <c r="G55" s="269"/>
      <c r="H55" s="269"/>
      <c r="I55" s="269"/>
      <c r="J55" s="303" t="s">
        <v>160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161</v>
      </c>
      <c r="K56" s="308"/>
      <c r="L56" s="308"/>
      <c r="M56" s="308"/>
      <c r="N56" s="309"/>
      <c r="O56" s="310" t="s">
        <v>162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2"/>
        <v/>
      </c>
      <c r="AY58" s="200"/>
      <c r="AZ58" s="201"/>
      <c r="BA58" s="290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0"/>
        <v/>
      </c>
      <c r="BO58" s="200"/>
      <c r="BP58" s="201"/>
      <c r="BQ58" s="290"/>
      <c r="BR58" s="169"/>
      <c r="BS58" s="181"/>
      <c r="BT58" s="182" t="str">
        <f t="shared" si="11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163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164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164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164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164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164</v>
      </c>
    </row>
    <row r="62" spans="2:120" x14ac:dyDescent="0.25">
      <c r="BT62" s="278" t="s">
        <v>165</v>
      </c>
    </row>
    <row r="63" spans="2:120" x14ac:dyDescent="0.25">
      <c r="BT63" s="325"/>
    </row>
    <row r="64" spans="2:120" x14ac:dyDescent="0.25">
      <c r="BT64" s="325" t="s">
        <v>165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2024-07-30T09:39:52Z</dcterms:created>
  <dcterms:modified xsi:type="dcterms:W3CDTF">2024-08-23T07:03:33Z</dcterms:modified>
</cp:coreProperties>
</file>