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udyv\Downloads\"/>
    </mc:Choice>
  </mc:AlternateContent>
  <xr:revisionPtr revIDLastSave="0" documentId="8_{F8DFB983-9896-4CCC-A461-6395E5BD64E9}" xr6:coauthVersionLast="47" xr6:coauthVersionMax="47" xr10:uidLastSave="{00000000-0000-0000-0000-000000000000}"/>
  <bookViews>
    <workbookView xWindow="-120" yWindow="-120" windowWidth="20730" windowHeight="11040" activeTab="2" xr2:uid="{FA4661DD-698D-42D7-90BF-12ADA58D059B}"/>
  </bookViews>
  <sheets>
    <sheet name="NEWTON" sheetId="1" r:id="rId1"/>
    <sheet name="LAGRANGE" sheetId="2" r:id="rId2"/>
    <sheet name="SPLIN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" i="2" l="1"/>
  <c r="C17" i="2" s="1"/>
  <c r="D10" i="3"/>
  <c r="D9" i="3"/>
  <c r="N9" i="3" s="1"/>
  <c r="D8" i="3"/>
  <c r="D7" i="3"/>
  <c r="L7" i="3" s="1"/>
  <c r="D6" i="3"/>
  <c r="D5" i="3"/>
  <c r="J5" i="3" s="1"/>
  <c r="F11" i="2"/>
  <c r="F10" i="2"/>
  <c r="F8" i="2"/>
  <c r="F7" i="2"/>
  <c r="C15" i="1"/>
  <c r="C14" i="1"/>
  <c r="C13" i="1"/>
  <c r="C12" i="1"/>
  <c r="C11" i="1"/>
  <c r="C10" i="1"/>
  <c r="C9" i="1"/>
  <c r="C8" i="1"/>
  <c r="C7" i="1"/>
  <c r="C6" i="1"/>
  <c r="L6" i="3" l="1"/>
  <c r="O8" i="3"/>
  <c r="E10" i="3"/>
  <c r="M6" i="3"/>
  <c r="M7" i="3"/>
  <c r="K5" i="3"/>
  <c r="M8" i="3"/>
  <c r="E9" i="3"/>
  <c r="O9" i="3"/>
  <c r="K6" i="3"/>
  <c r="E7" i="3"/>
  <c r="L5" i="3"/>
  <c r="E8" i="3"/>
  <c r="N8" i="3"/>
  <c r="P9" i="3"/>
  <c r="E6" i="3"/>
  <c r="N7" i="3"/>
  <c r="D13" i="1"/>
  <c r="D8" i="1"/>
  <c r="D7" i="1"/>
  <c r="E7" i="1" s="1"/>
  <c r="F7" i="1" s="1"/>
  <c r="D9" i="1"/>
  <c r="E8" i="1" s="1"/>
  <c r="D12" i="1"/>
  <c r="D10" i="1"/>
  <c r="D6" i="1"/>
  <c r="D14" i="1"/>
  <c r="E13" i="1" s="1"/>
  <c r="D11" i="1"/>
  <c r="E10" i="1" s="1"/>
  <c r="J12" i="3" l="1" a="1"/>
  <c r="J12" i="3" s="1"/>
  <c r="F5" i="3" s="1" a="1"/>
  <c r="G7" i="3" s="1"/>
  <c r="E9" i="1"/>
  <c r="F8" i="1" s="1"/>
  <c r="E11" i="1"/>
  <c r="F10" i="1" s="1"/>
  <c r="E12" i="1"/>
  <c r="G7" i="1"/>
  <c r="E6" i="1"/>
  <c r="H9" i="3" l="1"/>
  <c r="G10" i="3"/>
  <c r="H10" i="3"/>
  <c r="F5" i="3"/>
  <c r="H5" i="3" s="1"/>
  <c r="G8" i="3"/>
  <c r="H6" i="3"/>
  <c r="G6" i="3"/>
  <c r="G9" i="3"/>
  <c r="H8" i="3"/>
  <c r="C22" i="3" s="1"/>
  <c r="H7" i="3"/>
  <c r="C21" i="3" s="1"/>
  <c r="F11" i="1"/>
  <c r="G10" i="1" s="1"/>
  <c r="F9" i="1"/>
  <c r="G8" i="1" s="1"/>
  <c r="H7" i="1" s="1"/>
  <c r="F12" i="1"/>
  <c r="G11" i="1" s="1"/>
  <c r="H10" i="1" s="1"/>
  <c r="F6" i="1"/>
  <c r="G6" i="1" s="1"/>
  <c r="H6" i="1" s="1"/>
  <c r="C23" i="3" l="1"/>
  <c r="G5" i="3"/>
  <c r="C20" i="3"/>
  <c r="G9" i="1"/>
  <c r="H8" i="1"/>
  <c r="I7" i="1" s="1"/>
  <c r="H9" i="1"/>
  <c r="I8" i="1" s="1"/>
  <c r="I6" i="1"/>
  <c r="I9" i="1" l="1"/>
  <c r="J8" i="1" s="1"/>
  <c r="J6" i="1"/>
  <c r="J7" i="1"/>
  <c r="K6" i="1" l="1"/>
  <c r="K7" i="1"/>
  <c r="L6" i="1" s="1"/>
  <c r="B18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<sst xmlns="http://schemas.openxmlformats.org/spreadsheetml/2006/main" count="38" uniqueCount="37">
  <si>
    <t>CRECIMIENTO DE POBLACION DE UNA BACTERIA</t>
  </si>
  <si>
    <t>Dias</t>
  </si>
  <si>
    <t>Poblacion Bacteriana</t>
  </si>
  <si>
    <t>nivel 1</t>
  </si>
  <si>
    <t>nivel 2</t>
  </si>
  <si>
    <t>nivel 3</t>
  </si>
  <si>
    <t>nivel 4</t>
  </si>
  <si>
    <t>nivel 5</t>
  </si>
  <si>
    <t>nivel 6</t>
  </si>
  <si>
    <t>nivel 7</t>
  </si>
  <si>
    <t>nivel 8</t>
  </si>
  <si>
    <t>nivel 9</t>
  </si>
  <si>
    <t>nivel 10</t>
  </si>
  <si>
    <t>Cuanto sera la poblacion para el dia 100?</t>
  </si>
  <si>
    <t>Primero hallamos los L</t>
  </si>
  <si>
    <t>L0</t>
  </si>
  <si>
    <t>L1</t>
  </si>
  <si>
    <t>L2</t>
  </si>
  <si>
    <t>L3</t>
  </si>
  <si>
    <t>L4</t>
  </si>
  <si>
    <t>X</t>
  </si>
  <si>
    <t>CASOS DE INFLUENZA</t>
  </si>
  <si>
    <t>h</t>
  </si>
  <si>
    <t>b'</t>
  </si>
  <si>
    <t>c</t>
  </si>
  <si>
    <t>d</t>
  </si>
  <si>
    <t>b</t>
  </si>
  <si>
    <t>x</t>
  </si>
  <si>
    <t>?</t>
  </si>
  <si>
    <t>s1(x)</t>
  </si>
  <si>
    <t>s2(x)</t>
  </si>
  <si>
    <t>s3(x)</t>
  </si>
  <si>
    <t>s4(x)</t>
  </si>
  <si>
    <t>Crecimiento del mercado INFORMAL</t>
  </si>
  <si>
    <t>INFECTADOS</t>
  </si>
  <si>
    <t>ANIO</t>
  </si>
  <si>
    <t>Informalidad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</si>
</sst>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4" borderId="1" xfId="0" applyFill="1" applyBorder="1"/>
    <xf numFmtId="0" fontId="0" fillId="5" borderId="1" xfId="0" applyFill="1" applyBorder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1" fillId="0" borderId="0" xfId="0" applyFont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7" borderId="2" xfId="0" applyFill="1" applyBorder="1"/>
    <xf numFmtId="0" fontId="0" fillId="8" borderId="1" xfId="0" applyFill="1" applyBorder="1"/>
    <xf numFmtId="2" fontId="0" fillId="5" borderId="1" xfId="0" applyNumberFormat="1" applyFill="1" applyBorder="1"/>
    <xf numFmtId="0" fontId="0" fillId="4" borderId="1" xfId="0" applyFill="1" applyBorder="1" applyAlignment="1">
      <alignment horizontal="right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4" borderId="0" xfId="0" applyFill="1" applyAlignment="1">
      <alignment horizontal="right"/>
    </xf>
    <xf numFmtId="0" fontId="0" fillId="9" borderId="1" xfId="0" applyFill="1" applyBorder="1"/>
    <xf numFmtId="0" fontId="0" fillId="5" borderId="0" xfId="0" applyFill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10" borderId="3" xfId="0" applyFont="1" applyFill="1" applyBorder="1" applyAlignment="1">
      <alignment horizontal="center" vertical="center"/>
    </xf>
    <xf numFmtId="0" fontId="3" fillId="10" borderId="4" xfId="0" applyFont="1" applyFill="1" applyBorder="1" applyAlignment="1">
      <alignment horizontal="center" vertical="center"/>
    </xf>
    <xf numFmtId="0" fontId="3" fillId="10" borderId="5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NEWTON!$B$5</c:f>
              <c:strCache>
                <c:ptCount val="1"/>
                <c:pt idx="0">
                  <c:v>Poblacion Bacteriana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NEWTON!$A$6:$A$16</c:f>
              <c:numCache>
                <c:formatCode>General</c:formatCode>
                <c:ptCount val="11"/>
                <c:pt idx="0">
                  <c:v>30</c:v>
                </c:pt>
                <c:pt idx="1">
                  <c:v>60</c:v>
                </c:pt>
                <c:pt idx="2">
                  <c:v>90</c:v>
                </c:pt>
                <c:pt idx="3">
                  <c:v>120</c:v>
                </c:pt>
                <c:pt idx="4">
                  <c:v>150</c:v>
                </c:pt>
                <c:pt idx="5">
                  <c:v>180</c:v>
                </c:pt>
                <c:pt idx="6">
                  <c:v>210</c:v>
                </c:pt>
                <c:pt idx="7">
                  <c:v>240</c:v>
                </c:pt>
                <c:pt idx="8">
                  <c:v>270</c:v>
                </c:pt>
                <c:pt idx="9">
                  <c:v>300</c:v>
                </c:pt>
                <c:pt idx="10">
                  <c:v>330</c:v>
                </c:pt>
              </c:numCache>
            </c:numRef>
          </c:xVal>
          <c:yVal>
            <c:numRef>
              <c:f>NEWTON!$B$6:$B$16</c:f>
              <c:numCache>
                <c:formatCode>General</c:formatCode>
                <c:ptCount val="11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  <c:pt idx="4">
                  <c:v>2800</c:v>
                </c:pt>
                <c:pt idx="5">
                  <c:v>3200</c:v>
                </c:pt>
                <c:pt idx="6">
                  <c:v>3500</c:v>
                </c:pt>
                <c:pt idx="7">
                  <c:v>3700</c:v>
                </c:pt>
                <c:pt idx="8">
                  <c:v>3900</c:v>
                </c:pt>
                <c:pt idx="9">
                  <c:v>3800</c:v>
                </c:pt>
                <c:pt idx="10">
                  <c:v>3500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3B-493C-9A31-721B046D40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4768720"/>
        <c:axId val="454762960"/>
      </c:scatterChart>
      <c:valAx>
        <c:axId val="45476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762960"/>
        <c:crosses val="autoZero"/>
        <c:crossBetween val="midCat"/>
      </c:valAx>
      <c:valAx>
        <c:axId val="454762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768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LAGRANGE!$C$4</c:f>
              <c:strCache>
                <c:ptCount val="1"/>
                <c:pt idx="0">
                  <c:v>INFECTADOS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LAGRANGE!$B$5:$B$15</c:f>
              <c:numCache>
                <c:formatCode>General</c:formatCode>
                <c:ptCount val="11"/>
                <c:pt idx="0">
                  <c:v>30</c:v>
                </c:pt>
                <c:pt idx="1">
                  <c:v>60</c:v>
                </c:pt>
                <c:pt idx="2">
                  <c:v>90</c:v>
                </c:pt>
                <c:pt idx="3">
                  <c:v>120</c:v>
                </c:pt>
                <c:pt idx="4">
                  <c:v>150</c:v>
                </c:pt>
                <c:pt idx="5">
                  <c:v>180</c:v>
                </c:pt>
                <c:pt idx="6">
                  <c:v>210</c:v>
                </c:pt>
                <c:pt idx="7">
                  <c:v>240</c:v>
                </c:pt>
                <c:pt idx="8">
                  <c:v>270</c:v>
                </c:pt>
                <c:pt idx="9">
                  <c:v>300</c:v>
                </c:pt>
                <c:pt idx="10">
                  <c:v>320</c:v>
                </c:pt>
              </c:numCache>
            </c:numRef>
          </c:xVal>
          <c:yVal>
            <c:numRef>
              <c:f>LAGRANGE!$C$5:$C$15</c:f>
              <c:numCache>
                <c:formatCode>General</c:formatCode>
                <c:ptCount val="11"/>
                <c:pt idx="0">
                  <c:v>160</c:v>
                </c:pt>
                <c:pt idx="1">
                  <c:v>180</c:v>
                </c:pt>
                <c:pt idx="2">
                  <c:v>200</c:v>
                </c:pt>
                <c:pt idx="3">
                  <c:v>340</c:v>
                </c:pt>
                <c:pt idx="4">
                  <c:v>400</c:v>
                </c:pt>
                <c:pt idx="5">
                  <c:v>450</c:v>
                </c:pt>
                <c:pt idx="6">
                  <c:v>500</c:v>
                </c:pt>
                <c:pt idx="7">
                  <c:v>600</c:v>
                </c:pt>
                <c:pt idx="8">
                  <c:v>400</c:v>
                </c:pt>
                <c:pt idx="9">
                  <c:v>500</c:v>
                </c:pt>
                <c:pt idx="10">
                  <c:v>600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3D-45A8-AA3D-6752F0045E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4749040"/>
        <c:axId val="454764880"/>
      </c:scatterChart>
      <c:valAx>
        <c:axId val="454749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764880"/>
        <c:crosses val="autoZero"/>
        <c:crossBetween val="midCat"/>
      </c:valAx>
      <c:valAx>
        <c:axId val="454764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749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106342</xdr:colOff>
      <xdr:row>9</xdr:row>
      <xdr:rowOff>123825</xdr:rowOff>
    </xdr:from>
    <xdr:to>
      <xdr:col>12</xdr:col>
      <xdr:colOff>743722</xdr:colOff>
      <xdr:row>22</xdr:row>
      <xdr:rowOff>114817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EE779C9-8BC1-39C5-0F50-5FCA0726C0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50067" y="1990725"/>
          <a:ext cx="3685380" cy="2467492"/>
        </a:xfrm>
        <a:prstGeom prst="rect">
          <a:avLst/>
        </a:prstGeom>
      </xdr:spPr>
    </xdr:pic>
    <xdr:clientData/>
  </xdr:twoCellAnchor>
  <xdr:twoCellAnchor>
    <xdr:from>
      <xdr:col>2</xdr:col>
      <xdr:colOff>28575</xdr:colOff>
      <xdr:row>15</xdr:row>
      <xdr:rowOff>14287</xdr:rowOff>
    </xdr:from>
    <xdr:to>
      <xdr:col>8</xdr:col>
      <xdr:colOff>28575</xdr:colOff>
      <xdr:row>29</xdr:row>
      <xdr:rowOff>90487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2474087F-A196-7D1F-5AEA-420102A4CC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258717</xdr:colOff>
      <xdr:row>0</xdr:row>
      <xdr:rowOff>152400</xdr:rowOff>
    </xdr:from>
    <xdr:to>
      <xdr:col>10</xdr:col>
      <xdr:colOff>153167</xdr:colOff>
      <xdr:row>10</xdr:row>
      <xdr:rowOff>124334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ED187B8-2EFF-AA7D-F8FE-D660E6CC6F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30717" y="152400"/>
          <a:ext cx="2942450" cy="1953134"/>
        </a:xfrm>
        <a:prstGeom prst="rect">
          <a:avLst/>
        </a:prstGeom>
      </xdr:spPr>
    </xdr:pic>
    <xdr:clientData/>
  </xdr:twoCellAnchor>
  <xdr:twoCellAnchor>
    <xdr:from>
      <xdr:col>10</xdr:col>
      <xdr:colOff>85725</xdr:colOff>
      <xdr:row>0</xdr:row>
      <xdr:rowOff>233362</xdr:rowOff>
    </xdr:from>
    <xdr:to>
      <xdr:col>16</xdr:col>
      <xdr:colOff>85725</xdr:colOff>
      <xdr:row>15</xdr:row>
      <xdr:rowOff>42862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F89EA314-9039-9D22-1B7D-5EDB62C7F4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515442</xdr:colOff>
      <xdr:row>12</xdr:row>
      <xdr:rowOff>104775</xdr:rowOff>
    </xdr:from>
    <xdr:to>
      <xdr:col>4</xdr:col>
      <xdr:colOff>67518</xdr:colOff>
      <xdr:row>17</xdr:row>
      <xdr:rowOff>255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0907517-EB57-4599-903A-1DEE9E5177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5442" y="2390775"/>
          <a:ext cx="2800101" cy="847980"/>
        </a:xfrm>
        <a:prstGeom prst="rect">
          <a:avLst/>
        </a:prstGeom>
      </xdr:spPr>
    </xdr:pic>
    <xdr:clientData/>
  </xdr:twoCellAnchor>
  <xdr:twoCellAnchor editAs="oneCell">
    <xdr:from>
      <xdr:col>5</xdr:col>
      <xdr:colOff>352425</xdr:colOff>
      <xdr:row>11</xdr:row>
      <xdr:rowOff>123825</xdr:rowOff>
    </xdr:from>
    <xdr:to>
      <xdr:col>9</xdr:col>
      <xdr:colOff>9903</xdr:colOff>
      <xdr:row>14</xdr:row>
      <xdr:rowOff>114378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812491B-FC30-483B-A8AD-76642B20BF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86200" y="2219325"/>
          <a:ext cx="2705478" cy="562053"/>
        </a:xfrm>
        <a:prstGeom prst="rect">
          <a:avLst/>
        </a:prstGeom>
      </xdr:spPr>
    </xdr:pic>
    <xdr:clientData/>
  </xdr:twoCellAnchor>
  <xdr:twoCellAnchor editAs="oneCell">
    <xdr:from>
      <xdr:col>6</xdr:col>
      <xdr:colOff>723900</xdr:colOff>
      <xdr:row>17</xdr:row>
      <xdr:rowOff>0</xdr:rowOff>
    </xdr:from>
    <xdr:to>
      <xdr:col>8</xdr:col>
      <xdr:colOff>666955</xdr:colOff>
      <xdr:row>20</xdr:row>
      <xdr:rowOff>162027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249A882F-0866-4750-A694-478328B5D6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57775" y="3238500"/>
          <a:ext cx="1467055" cy="733527"/>
        </a:xfrm>
        <a:prstGeom prst="rect">
          <a:avLst/>
        </a:prstGeom>
      </xdr:spPr>
    </xdr:pic>
    <xdr:clientData/>
  </xdr:twoCellAnchor>
  <xdr:twoCellAnchor editAs="oneCell">
    <xdr:from>
      <xdr:col>6</xdr:col>
      <xdr:colOff>752475</xdr:colOff>
      <xdr:row>14</xdr:row>
      <xdr:rowOff>133350</xdr:rowOff>
    </xdr:from>
    <xdr:to>
      <xdr:col>8</xdr:col>
      <xdr:colOff>476424</xdr:colOff>
      <xdr:row>17</xdr:row>
      <xdr:rowOff>57219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830ED25A-674A-442C-98A6-232EABB513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86350" y="2800350"/>
          <a:ext cx="1247949" cy="495369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17</xdr:row>
      <xdr:rowOff>85725</xdr:rowOff>
    </xdr:from>
    <xdr:to>
      <xdr:col>6</xdr:col>
      <xdr:colOff>457910</xdr:colOff>
      <xdr:row>18</xdr:row>
      <xdr:rowOff>152400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2744E276-9AFB-4E92-94C5-BFD6FA65293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t="29626" b="20381"/>
        <a:stretch/>
      </xdr:blipFill>
      <xdr:spPr>
        <a:xfrm>
          <a:off x="142875" y="3324225"/>
          <a:ext cx="5087060" cy="257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D49F9-7DE7-4CE6-939D-BDD87584F346}">
  <dimension ref="A1:L18"/>
  <sheetViews>
    <sheetView zoomScale="90" zoomScaleNormal="90" workbookViewId="0">
      <selection activeCell="B13" sqref="B13"/>
    </sheetView>
  </sheetViews>
  <sheetFormatPr baseColWidth="10" defaultRowHeight="15" x14ac:dyDescent="0.25"/>
  <cols>
    <col min="2" max="2" width="24.140625" customWidth="1"/>
  </cols>
  <sheetData>
    <row r="1" spans="1:12" ht="21" x14ac:dyDescent="0.35">
      <c r="A1" s="24" t="s">
        <v>0</v>
      </c>
      <c r="B1" s="25"/>
      <c r="C1" s="25"/>
      <c r="D1" s="25"/>
      <c r="E1" s="25"/>
      <c r="F1" s="25"/>
    </row>
    <row r="2" spans="1:12" ht="21" x14ac:dyDescent="0.35">
      <c r="A2" s="8"/>
      <c r="B2" s="1"/>
      <c r="C2" s="1"/>
      <c r="D2" s="1"/>
      <c r="E2" s="1"/>
      <c r="F2" s="1"/>
    </row>
    <row r="3" spans="1:12" s="11" customFormat="1" x14ac:dyDescent="0.25">
      <c r="A3" s="9"/>
      <c r="B3" s="10" t="s">
        <v>13</v>
      </c>
      <c r="C3" s="10"/>
      <c r="D3" s="10"/>
      <c r="E3" s="10"/>
      <c r="F3" s="10"/>
    </row>
    <row r="5" spans="1:12" x14ac:dyDescent="0.25">
      <c r="A5" s="2" t="s">
        <v>1</v>
      </c>
      <c r="B5" s="2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  <c r="J5" s="3" t="s">
        <v>10</v>
      </c>
      <c r="K5" s="3" t="s">
        <v>11</v>
      </c>
      <c r="L5" s="3" t="s">
        <v>12</v>
      </c>
    </row>
    <row r="6" spans="1:12" x14ac:dyDescent="0.25">
      <c r="A6" s="4">
        <v>30</v>
      </c>
      <c r="B6" s="4">
        <v>1000</v>
      </c>
      <c r="C6">
        <f>(B7-B6)/(A7-A6)</f>
        <v>16.666666666666668</v>
      </c>
      <c r="D6">
        <f>(C7-C6)/(A8-A6)</f>
        <v>0</v>
      </c>
      <c r="E6">
        <f t="shared" ref="E6:E13" si="0">(D7-D6)/(A9-A6)</f>
        <v>0</v>
      </c>
      <c r="F6">
        <f t="shared" ref="F6:F12" si="1">(E7-E6)/(A10-A6)</f>
        <v>-1.02880658436214E-5</v>
      </c>
      <c r="G6">
        <f t="shared" ref="G6:G11" si="2">(F7-F6)/(A11-A6)</f>
        <v>2.4005486968449936E-7</v>
      </c>
      <c r="H6">
        <f>(G7-G6)/(A12-A6)</f>
        <v>-3.2388355433622931E-9</v>
      </c>
      <c r="I6">
        <f>(H7-H6)/(A13-A6)</f>
        <v>3.0846052793926599E-11</v>
      </c>
      <c r="J6">
        <f>(I7-I6)/(A14-A6)</f>
        <v>-2.2302905819138103E-13</v>
      </c>
      <c r="K6">
        <f>(J7-J6)/(A15-A6)</f>
        <v>1.232050038973103E-15</v>
      </c>
      <c r="L6">
        <f>(K7-K6)/(A16-A6)</f>
        <v>-4.8535304565607096E-18</v>
      </c>
    </row>
    <row r="7" spans="1:12" x14ac:dyDescent="0.25">
      <c r="A7" s="4">
        <v>60</v>
      </c>
      <c r="B7" s="4">
        <v>1500</v>
      </c>
      <c r="C7">
        <f t="shared" ref="C7:C15" si="3">(B8-B7)/(A8-A7)</f>
        <v>16.666666666666668</v>
      </c>
      <c r="D7">
        <f>(C8-C7)/(A9-A7)</f>
        <v>0</v>
      </c>
      <c r="E7">
        <f t="shared" si="0"/>
        <v>-1.2345679012345681E-3</v>
      </c>
      <c r="F7">
        <f t="shared" si="1"/>
        <v>2.5720164609053504E-5</v>
      </c>
      <c r="G7">
        <f t="shared" si="2"/>
        <v>-3.4293552812071337E-7</v>
      </c>
      <c r="H7">
        <f>(G8-G7)/(A13-A7)</f>
        <v>3.2388355433622931E-9</v>
      </c>
      <c r="I7">
        <f>(H8-H7)/(A14-A7)</f>
        <v>-2.2680921172004852E-11</v>
      </c>
      <c r="J7">
        <f>(I8-I7)/(A15-A7)</f>
        <v>1.0962445233135681E-13</v>
      </c>
      <c r="K7">
        <f>(J8-J7)/(A16-A7)</f>
        <v>-2.2400909799510989E-16</v>
      </c>
    </row>
    <row r="8" spans="1:12" x14ac:dyDescent="0.25">
      <c r="A8" s="4">
        <v>90</v>
      </c>
      <c r="B8" s="4">
        <v>2000</v>
      </c>
      <c r="C8">
        <f t="shared" si="3"/>
        <v>16.666666666666668</v>
      </c>
      <c r="D8">
        <f t="shared" ref="D8:D14" si="4">(C9-C8)/(A10-A8)</f>
        <v>-0.11111111111111113</v>
      </c>
      <c r="E8">
        <f t="shared" si="0"/>
        <v>1.8518518518518521E-3</v>
      </c>
      <c r="F8">
        <f t="shared" si="1"/>
        <v>-2.5720164609053504E-5</v>
      </c>
      <c r="G8">
        <f t="shared" si="2"/>
        <v>2.4005486968449936E-7</v>
      </c>
      <c r="H8">
        <f>(G9-G8)/(A14-A8)</f>
        <v>-1.5241579027587263E-9</v>
      </c>
      <c r="I8">
        <f>(H9-H8)/(A15-A8)</f>
        <v>3.6289473875207796E-12</v>
      </c>
      <c r="J8">
        <f>(I9-I8)/(A16-A8)</f>
        <v>4.9141995872677137E-14</v>
      </c>
    </row>
    <row r="9" spans="1:12" x14ac:dyDescent="0.25">
      <c r="A9" s="4">
        <v>120</v>
      </c>
      <c r="B9" s="4">
        <v>2500</v>
      </c>
      <c r="C9">
        <f t="shared" si="3"/>
        <v>10</v>
      </c>
      <c r="D9">
        <f t="shared" si="4"/>
        <v>5.5555555555555566E-2</v>
      </c>
      <c r="E9">
        <f t="shared" si="0"/>
        <v>-1.2345679012345681E-3</v>
      </c>
      <c r="F9">
        <f t="shared" si="1"/>
        <v>1.0288065843621403E-5</v>
      </c>
      <c r="G9">
        <f t="shared" si="2"/>
        <v>-3.429355281207137E-8</v>
      </c>
      <c r="H9">
        <f>(G10-G9)/(A15-A9)</f>
        <v>-7.6207895137936265E-10</v>
      </c>
      <c r="I9">
        <f>(H10-H9)/(A16-A9)</f>
        <v>1.5423026396963293E-11</v>
      </c>
    </row>
    <row r="10" spans="1:12" x14ac:dyDescent="0.25">
      <c r="A10" s="4">
        <v>150</v>
      </c>
      <c r="B10" s="4">
        <v>2800</v>
      </c>
      <c r="C10">
        <f t="shared" si="3"/>
        <v>13.333333333333334</v>
      </c>
      <c r="D10">
        <f t="shared" si="4"/>
        <v>-5.5555555555555566E-2</v>
      </c>
      <c r="E10">
        <f t="shared" si="0"/>
        <v>1.5419764230904953E-19</v>
      </c>
      <c r="F10">
        <f t="shared" si="1"/>
        <v>5.1440329218106983E-6</v>
      </c>
      <c r="G10">
        <f t="shared" si="2"/>
        <v>-1.7146776406035663E-7</v>
      </c>
      <c r="H10">
        <f>(G11-G10)/(A16-A10)</f>
        <v>2.4767565919829293E-9</v>
      </c>
    </row>
    <row r="11" spans="1:12" x14ac:dyDescent="0.25">
      <c r="A11" s="4">
        <v>180</v>
      </c>
      <c r="B11" s="4">
        <v>3200</v>
      </c>
      <c r="C11">
        <f t="shared" si="3"/>
        <v>10</v>
      </c>
      <c r="D11">
        <f t="shared" si="4"/>
        <v>-5.5555555555555552E-2</v>
      </c>
      <c r="E11">
        <f t="shared" si="0"/>
        <v>6.1728395061728394E-4</v>
      </c>
      <c r="F11">
        <f t="shared" si="1"/>
        <v>-2.0576131687242797E-5</v>
      </c>
      <c r="G11">
        <f t="shared" si="2"/>
        <v>2.7434842249657064E-7</v>
      </c>
    </row>
    <row r="12" spans="1:12" x14ac:dyDescent="0.25">
      <c r="A12" s="4">
        <v>210</v>
      </c>
      <c r="B12" s="4">
        <v>3500</v>
      </c>
      <c r="C12">
        <f t="shared" si="3"/>
        <v>6.666666666666667</v>
      </c>
      <c r="D12">
        <f t="shared" si="4"/>
        <v>0</v>
      </c>
      <c r="E12">
        <f t="shared" si="0"/>
        <v>-1.8518518518518517E-3</v>
      </c>
      <c r="F12">
        <f t="shared" si="1"/>
        <v>2.0576131687242797E-5</v>
      </c>
    </row>
    <row r="13" spans="1:12" x14ac:dyDescent="0.25">
      <c r="A13" s="4">
        <v>240</v>
      </c>
      <c r="B13" s="4">
        <v>3700</v>
      </c>
      <c r="C13">
        <f t="shared" si="3"/>
        <v>6.666666666666667</v>
      </c>
      <c r="D13">
        <f t="shared" si="4"/>
        <v>-0.16666666666666666</v>
      </c>
      <c r="E13">
        <f t="shared" si="0"/>
        <v>6.1728395061728394E-4</v>
      </c>
    </row>
    <row r="14" spans="1:12" x14ac:dyDescent="0.25">
      <c r="A14" s="4">
        <v>270</v>
      </c>
      <c r="B14" s="4">
        <v>3900</v>
      </c>
      <c r="C14">
        <f t="shared" si="3"/>
        <v>-3.3333333333333335</v>
      </c>
      <c r="D14">
        <f t="shared" si="4"/>
        <v>-0.1111111111111111</v>
      </c>
    </row>
    <row r="15" spans="1:12" x14ac:dyDescent="0.25">
      <c r="A15" s="4">
        <v>300</v>
      </c>
      <c r="B15" s="4">
        <v>3800</v>
      </c>
      <c r="C15">
        <f t="shared" si="3"/>
        <v>-10</v>
      </c>
    </row>
    <row r="16" spans="1:12" x14ac:dyDescent="0.25">
      <c r="A16" s="4">
        <v>330</v>
      </c>
      <c r="B16" s="4">
        <v>3500</v>
      </c>
    </row>
    <row r="17" spans="1:2" x14ac:dyDescent="0.25">
      <c r="A17" s="5"/>
      <c r="B17" s="5"/>
    </row>
    <row r="18" spans="1:2" x14ac:dyDescent="0.25">
      <c r="A18" s="6">
        <v>100</v>
      </c>
      <c r="B18" s="7">
        <f xml:space="preserve"> B6 + C6*(A18-A6) + D6*(A18-A6)*(A18-A7) + E6*(A18-A6)*(A18-A7)*(A18-A8) + F6*(A18-A6)*(A18-A7)*(A18-A8)*(A18-A9) + G6*(A18-A6)*(A18-A7)*(A18-A8)*(A18-A9)*(A18-A10) + H6*(A18-A6)*(A18-A7)*(A18-A8)*(A18-A9)*(A18-A10)*(A18-A11) + I6*(A18-A6)*(A18-A7)*(A18-A8)*(A18-A9)*(A18-A10)*(A18-A11)*(A18-A12) + J6*(A18-A6)*(A18-A7)*(A18-A8)*(A18-A9)*(A18-A10)*(A18-A11)*(A18-A12)*(A18-A13) + K6*(A18-A6)*(A18-A7)*(A18-A8)*(A18-A9)*(A18-A10)*(A18-A11)*(A18-A12)*(A18-A13)*(A18-A14) + L6*(A18-A6)*(A18-A7)*(A18-A8)*(A18-A9)*(A18-A10)*(A18-A11)*(A18-A12)*(A18-A13)*(A18-A14)*(A18-A15)</f>
        <v>2214.6162561371402</v>
      </c>
    </row>
  </sheetData>
  <mergeCells count="1">
    <mergeCell ref="A1:F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2D59F-8A6A-4C20-901D-D5CA5E0A3ED3}">
  <dimension ref="A1:G17"/>
  <sheetViews>
    <sheetView workbookViewId="0">
      <selection activeCell="D19" sqref="D19"/>
    </sheetView>
  </sheetViews>
  <sheetFormatPr baseColWidth="10" defaultRowHeight="15" x14ac:dyDescent="0.25"/>
  <cols>
    <col min="3" max="3" width="14.7109375" customWidth="1"/>
  </cols>
  <sheetData>
    <row r="1" spans="1:7" ht="21" x14ac:dyDescent="0.35">
      <c r="A1" s="24" t="s">
        <v>21</v>
      </c>
      <c r="B1" s="24"/>
      <c r="C1" s="24"/>
      <c r="D1" s="24"/>
      <c r="E1" s="24"/>
      <c r="F1" s="24"/>
      <c r="G1" s="24"/>
    </row>
    <row r="4" spans="1:7" x14ac:dyDescent="0.25">
      <c r="A4" s="12"/>
      <c r="B4" s="13" t="s">
        <v>1</v>
      </c>
      <c r="C4" s="13" t="s">
        <v>34</v>
      </c>
      <c r="D4" s="12"/>
    </row>
    <row r="5" spans="1:7" x14ac:dyDescent="0.25">
      <c r="A5" s="5"/>
      <c r="B5" s="4">
        <v>30</v>
      </c>
      <c r="C5" s="4">
        <v>160</v>
      </c>
      <c r="D5" s="5"/>
      <c r="E5" s="25" t="s">
        <v>14</v>
      </c>
      <c r="F5" s="25"/>
    </row>
    <row r="6" spans="1:7" x14ac:dyDescent="0.25">
      <c r="A6" s="5"/>
      <c r="B6" s="14">
        <v>60</v>
      </c>
      <c r="C6" s="14">
        <v>180</v>
      </c>
      <c r="D6" s="5"/>
    </row>
    <row r="7" spans="1:7" x14ac:dyDescent="0.25">
      <c r="A7" s="5"/>
      <c r="B7" s="14">
        <v>90</v>
      </c>
      <c r="C7" s="14">
        <v>200</v>
      </c>
      <c r="D7" s="5"/>
      <c r="E7" s="15" t="s">
        <v>15</v>
      </c>
      <c r="F7">
        <f>((B17-B7)*(B17-B8)*(B17-B9)*(B17-B10))/((B6-B7)*(B6-B8)*(B6-B9)*(B6-B10))</f>
        <v>-4.1152263374485597E-2</v>
      </c>
    </row>
    <row r="8" spans="1:7" x14ac:dyDescent="0.25">
      <c r="A8" s="5"/>
      <c r="B8" s="14">
        <v>120</v>
      </c>
      <c r="C8" s="14">
        <v>340</v>
      </c>
      <c r="D8" s="5"/>
      <c r="E8" s="15" t="s">
        <v>16</v>
      </c>
      <c r="F8">
        <f xml:space="preserve"> ((B17 - B6)*(B17 - B8)*(B17 - B9)*(B17 - B10)) / ((B7 - B6)*(B7 - B8)*(B7 - B9)*(B7 - B10))</f>
        <v>0.22633744855967078</v>
      </c>
    </row>
    <row r="9" spans="1:7" x14ac:dyDescent="0.25">
      <c r="A9" s="5"/>
      <c r="B9" s="14">
        <v>150</v>
      </c>
      <c r="C9" s="14">
        <v>400</v>
      </c>
      <c r="D9" s="5"/>
      <c r="E9" s="15" t="s">
        <v>17</v>
      </c>
      <c r="F9">
        <f xml:space="preserve"> ((B17 - B6)*(B17 - B7)*(B17 - B9)*(B17 - B10)) / ((B8 - B6)*(B8 - B7)*(B8 - B9)*(B8 - B10))</f>
        <v>-0.54320987654320985</v>
      </c>
    </row>
    <row r="10" spans="1:7" x14ac:dyDescent="0.25">
      <c r="A10" s="5"/>
      <c r="B10" s="14">
        <v>180</v>
      </c>
      <c r="C10" s="14">
        <v>450</v>
      </c>
      <c r="D10" s="5"/>
      <c r="E10" s="15" t="s">
        <v>18</v>
      </c>
      <c r="F10">
        <f xml:space="preserve"> ((B17 - B6)*(B17 - B7)*(B17 - B8)*(B17 - B10)) / ((B9 - B6)*(B9 - B7)*(B9 - B8)*(B9 - B10))</f>
        <v>0.90534979423868311</v>
      </c>
    </row>
    <row r="11" spans="1:7" x14ac:dyDescent="0.25">
      <c r="A11" s="5"/>
      <c r="B11" s="4">
        <v>210</v>
      </c>
      <c r="C11" s="4">
        <v>500</v>
      </c>
      <c r="D11" s="5"/>
      <c r="E11" s="15" t="s">
        <v>19</v>
      </c>
      <c r="F11">
        <f xml:space="preserve"> ((B17 - B6)*(B17 - B7)*(B17 - B8)*(B17 - B9)) / ((B10 - B6)*(B10 - B7)*(B10 - B8)*(B10 - B9))</f>
        <v>0.45267489711934156</v>
      </c>
    </row>
    <row r="12" spans="1:7" x14ac:dyDescent="0.25">
      <c r="A12" s="5"/>
      <c r="B12" s="4">
        <v>240</v>
      </c>
      <c r="C12" s="4">
        <v>600</v>
      </c>
      <c r="D12" s="5"/>
    </row>
    <row r="13" spans="1:7" x14ac:dyDescent="0.25">
      <c r="A13" s="5"/>
      <c r="B13" s="4">
        <v>270</v>
      </c>
      <c r="C13" s="4">
        <v>400</v>
      </c>
      <c r="D13" s="5"/>
    </row>
    <row r="14" spans="1:7" x14ac:dyDescent="0.25">
      <c r="A14" s="5"/>
      <c r="B14" s="4">
        <v>300</v>
      </c>
      <c r="C14" s="4">
        <v>500</v>
      </c>
      <c r="D14" s="5"/>
    </row>
    <row r="15" spans="1:7" x14ac:dyDescent="0.25">
      <c r="A15" s="5"/>
      <c r="B15" s="4">
        <v>320</v>
      </c>
      <c r="C15" s="4">
        <v>600</v>
      </c>
      <c r="D15" s="5"/>
    </row>
    <row r="17" spans="1:3" x14ac:dyDescent="0.25">
      <c r="A17" s="16" t="s">
        <v>20</v>
      </c>
      <c r="B17" s="16">
        <v>170</v>
      </c>
      <c r="C17" s="17">
        <f>C6*F7 + C7*F8 + C8*F9 + C9*F10 + C10*F11</f>
        <v>419.01234567901236</v>
      </c>
    </row>
  </sheetData>
  <mergeCells count="2">
    <mergeCell ref="E5:F5"/>
    <mergeCell ref="A1:G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10E09-2BE2-4FA9-A7C4-5F5BE963353D}">
  <dimension ref="A1:P23"/>
  <sheetViews>
    <sheetView tabSelected="1" workbookViewId="0">
      <selection activeCell="I9" sqref="I9"/>
    </sheetView>
  </sheetViews>
  <sheetFormatPr baseColWidth="10" defaultRowHeight="15" x14ac:dyDescent="0.25"/>
  <cols>
    <col min="3" max="3" width="14.42578125" customWidth="1"/>
  </cols>
  <sheetData>
    <row r="1" spans="1:16" x14ac:dyDescent="0.25">
      <c r="B1" s="26" t="s">
        <v>33</v>
      </c>
      <c r="C1" s="27"/>
      <c r="D1" s="27"/>
      <c r="E1" s="27"/>
      <c r="F1" s="27"/>
      <c r="G1" s="27"/>
      <c r="H1" s="27"/>
      <c r="I1" s="28"/>
    </row>
    <row r="2" spans="1:16" x14ac:dyDescent="0.25">
      <c r="B2" s="29"/>
      <c r="C2" s="30"/>
      <c r="D2" s="30"/>
      <c r="E2" s="30"/>
      <c r="F2" s="30"/>
      <c r="G2" s="30"/>
      <c r="H2" s="30"/>
      <c r="I2" s="31"/>
    </row>
    <row r="4" spans="1:16" x14ac:dyDescent="0.25">
      <c r="B4" s="2" t="s">
        <v>35</v>
      </c>
      <c r="C4" s="2" t="s">
        <v>36</v>
      </c>
      <c r="D4" s="18" t="s">
        <v>22</v>
      </c>
      <c r="E4" s="18" t="s">
        <v>23</v>
      </c>
      <c r="F4" s="18" t="s">
        <v>24</v>
      </c>
      <c r="G4" s="18" t="s">
        <v>25</v>
      </c>
      <c r="H4" s="18" t="s">
        <v>26</v>
      </c>
      <c r="I4" s="19"/>
      <c r="J4" s="3">
        <v>1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</row>
    <row r="5" spans="1:16" x14ac:dyDescent="0.25">
      <c r="A5">
        <v>0</v>
      </c>
      <c r="B5" s="4">
        <v>2020</v>
      </c>
      <c r="C5" s="4">
        <v>70</v>
      </c>
      <c r="D5" s="20">
        <f>B6-B5</f>
        <v>1</v>
      </c>
      <c r="E5" s="20">
        <v>0</v>
      </c>
      <c r="F5" s="20" cm="1">
        <f t="array" ref="F5:F11">MMULT(_xlfn.ANCHORARRAY(J12),E5:E11)</f>
        <v>0</v>
      </c>
      <c r="G5" s="20">
        <f>(F6-F5)/(3*D5)</f>
        <v>-1.0211515863689777</v>
      </c>
      <c r="H5" s="20">
        <f>((C6-C5)/D5)-((D5/3)*(2*F5 + F6))</f>
        <v>7.021151586368978</v>
      </c>
      <c r="I5" s="19"/>
      <c r="J5" s="3">
        <f>D5</f>
        <v>1</v>
      </c>
      <c r="K5" s="3">
        <f>2*(D5+D6)</f>
        <v>4</v>
      </c>
      <c r="L5" s="3">
        <f>D6</f>
        <v>1</v>
      </c>
      <c r="M5" s="3">
        <v>0</v>
      </c>
      <c r="N5" s="3">
        <v>0</v>
      </c>
      <c r="O5" s="3">
        <v>0</v>
      </c>
      <c r="P5" s="3">
        <v>0</v>
      </c>
    </row>
    <row r="6" spans="1:16" x14ac:dyDescent="0.25">
      <c r="A6">
        <v>1</v>
      </c>
      <c r="B6" s="4">
        <v>2021</v>
      </c>
      <c r="C6" s="4">
        <v>76</v>
      </c>
      <c r="D6" s="20">
        <f t="shared" ref="D6:D9" si="0">B7-B6</f>
        <v>1</v>
      </c>
      <c r="E6" s="20">
        <f>3*(((C7-C6)/D6)-((C6-C5)/D5))</f>
        <v>-12</v>
      </c>
      <c r="F6" s="20">
        <v>-3.063454759106933</v>
      </c>
      <c r="G6" s="20">
        <f>(F7-F6)/(3*D6)</f>
        <v>1.1057579318448882</v>
      </c>
      <c r="H6" s="20">
        <f t="shared" ref="H6:H10" si="1">((C7-C6)/D6)-((D6/3)*(2*F6 + F7))</f>
        <v>3.9576968272620445</v>
      </c>
      <c r="I6" s="19"/>
      <c r="J6" s="3">
        <v>0</v>
      </c>
      <c r="K6" s="3">
        <f>D6</f>
        <v>1</v>
      </c>
      <c r="L6" s="3">
        <f>2*(D6+D7)</f>
        <v>4</v>
      </c>
      <c r="M6" s="3">
        <f>D7</f>
        <v>1</v>
      </c>
      <c r="N6" s="3">
        <v>0</v>
      </c>
      <c r="O6" s="3">
        <v>0</v>
      </c>
      <c r="P6" s="3">
        <v>0</v>
      </c>
    </row>
    <row r="7" spans="1:16" x14ac:dyDescent="0.25">
      <c r="A7">
        <v>2</v>
      </c>
      <c r="B7" s="4">
        <v>2022</v>
      </c>
      <c r="C7" s="4">
        <v>78</v>
      </c>
      <c r="D7" s="20">
        <f t="shared" si="0"/>
        <v>1</v>
      </c>
      <c r="E7" s="20">
        <f t="shared" ref="E7:E10" si="2">3*(((C8-C7)/D7)-((C7-C6)/D6))</f>
        <v>0</v>
      </c>
      <c r="F7" s="20">
        <v>0.25381903642773213</v>
      </c>
      <c r="G7" s="20">
        <f t="shared" ref="G7:G10" si="3">(F8-F7)/(3*D7)</f>
        <v>0.59811985898942421</v>
      </c>
      <c r="H7" s="20">
        <f t="shared" si="1"/>
        <v>1.1480611045828437</v>
      </c>
      <c r="I7" s="19"/>
      <c r="J7" s="3">
        <v>0</v>
      </c>
      <c r="K7" s="3">
        <v>0</v>
      </c>
      <c r="L7" s="3">
        <f>D7</f>
        <v>1</v>
      </c>
      <c r="M7" s="3">
        <f>2*(D7+D8)</f>
        <v>4</v>
      </c>
      <c r="N7" s="3">
        <f>D8</f>
        <v>1</v>
      </c>
      <c r="O7" s="3">
        <v>0</v>
      </c>
      <c r="P7" s="3">
        <v>0</v>
      </c>
    </row>
    <row r="8" spans="1:16" x14ac:dyDescent="0.25">
      <c r="A8">
        <v>3</v>
      </c>
      <c r="B8" s="4">
        <v>2023</v>
      </c>
      <c r="C8" s="4">
        <v>80</v>
      </c>
      <c r="D8" s="20">
        <f t="shared" si="0"/>
        <v>1</v>
      </c>
      <c r="E8" s="20">
        <f>3*(((C9-C8)/D8)-((C8-C7)/D7))</f>
        <v>6</v>
      </c>
      <c r="F8" s="20">
        <v>2.0481786133960047</v>
      </c>
      <c r="G8" s="20">
        <f t="shared" si="3"/>
        <v>-1.4982373678025853</v>
      </c>
      <c r="H8" s="20">
        <f t="shared" si="1"/>
        <v>3.4500587544065806</v>
      </c>
      <c r="I8" s="19"/>
      <c r="J8" s="3">
        <v>0</v>
      </c>
      <c r="K8" s="3">
        <v>0</v>
      </c>
      <c r="L8" s="3">
        <v>0</v>
      </c>
      <c r="M8" s="3">
        <f>D8</f>
        <v>1</v>
      </c>
      <c r="N8" s="3">
        <f>2*(D8+D9)</f>
        <v>6</v>
      </c>
      <c r="O8" s="3">
        <f>D9</f>
        <v>2</v>
      </c>
      <c r="P8" s="3">
        <v>0</v>
      </c>
    </row>
    <row r="9" spans="1:16" x14ac:dyDescent="0.25">
      <c r="A9">
        <v>4</v>
      </c>
      <c r="B9" s="4">
        <v>2024</v>
      </c>
      <c r="C9" s="4">
        <v>84</v>
      </c>
      <c r="D9" s="20">
        <f t="shared" si="0"/>
        <v>2</v>
      </c>
      <c r="E9" s="20">
        <f>3*(((C10-C9)/D9)-((C9-C8)/D8))</f>
        <v>-10.5</v>
      </c>
      <c r="F9" s="20">
        <v>-2.4465334900117512</v>
      </c>
      <c r="G9" s="20">
        <f>(F10-F9)/(3*D9)</f>
        <v>0.58534077555816688</v>
      </c>
      <c r="H9" s="20">
        <f t="shared" si="1"/>
        <v>3.0517038777908345</v>
      </c>
      <c r="I9" s="19"/>
      <c r="J9" s="3">
        <v>0</v>
      </c>
      <c r="K9" s="3">
        <v>0</v>
      </c>
      <c r="L9" s="3">
        <v>0</v>
      </c>
      <c r="M9" s="3">
        <v>0</v>
      </c>
      <c r="N9" s="3">
        <f>D9</f>
        <v>2</v>
      </c>
      <c r="O9" s="3">
        <f>2*(D9+D10)</f>
        <v>6</v>
      </c>
      <c r="P9" s="3">
        <f>D10</f>
        <v>1</v>
      </c>
    </row>
    <row r="10" spans="1:16" x14ac:dyDescent="0.25">
      <c r="A10">
        <v>5</v>
      </c>
      <c r="B10" s="4">
        <v>2026</v>
      </c>
      <c r="C10" s="4">
        <v>85</v>
      </c>
      <c r="D10" s="20">
        <f>B11-B10</f>
        <v>1</v>
      </c>
      <c r="E10" s="20">
        <f t="shared" si="2"/>
        <v>1.5</v>
      </c>
      <c r="F10" s="20">
        <v>1.0655111633372503</v>
      </c>
      <c r="G10" s="20">
        <f t="shared" si="3"/>
        <v>-0.35517038777908344</v>
      </c>
      <c r="H10" s="20">
        <f t="shared" si="1"/>
        <v>0.28965922444183323</v>
      </c>
      <c r="I10" s="19"/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1</v>
      </c>
    </row>
    <row r="11" spans="1:16" x14ac:dyDescent="0.25">
      <c r="A11">
        <v>6</v>
      </c>
      <c r="B11" s="4">
        <v>2027</v>
      </c>
      <c r="C11" s="4">
        <v>86</v>
      </c>
      <c r="D11" s="20"/>
      <c r="E11" s="20">
        <v>0</v>
      </c>
      <c r="F11" s="20">
        <v>0</v>
      </c>
      <c r="G11" s="20"/>
      <c r="H11" s="20"/>
      <c r="I11" s="19"/>
    </row>
    <row r="12" spans="1:16" x14ac:dyDescent="0.25">
      <c r="A12" s="21" t="s">
        <v>27</v>
      </c>
      <c r="B12" s="14">
        <v>2025</v>
      </c>
      <c r="C12" s="14" t="s">
        <v>28</v>
      </c>
      <c r="J12" s="22" cm="1">
        <f t="array" ref="J12:P18">MINVERSE(J4:P10)</f>
        <v>1</v>
      </c>
      <c r="K12" s="22">
        <v>0</v>
      </c>
      <c r="L12" s="22">
        <v>0</v>
      </c>
      <c r="M12" s="22">
        <v>0</v>
      </c>
      <c r="N12" s="22">
        <v>0</v>
      </c>
      <c r="O12" s="22">
        <v>0</v>
      </c>
      <c r="P12" s="22">
        <v>0</v>
      </c>
    </row>
    <row r="13" spans="1:16" x14ac:dyDescent="0.25">
      <c r="J13" s="22">
        <v>-0.26792009400705052</v>
      </c>
      <c r="K13" s="22">
        <v>0.26792009400705052</v>
      </c>
      <c r="L13" s="22">
        <v>-7.1680376028202111E-2</v>
      </c>
      <c r="M13" s="22">
        <v>1.8801410105757931E-2</v>
      </c>
      <c r="N13" s="22">
        <v>-3.5252643948296128E-3</v>
      </c>
      <c r="O13" s="22">
        <v>1.1750881316098707E-3</v>
      </c>
      <c r="P13" s="22">
        <v>-1.1750881316098707E-3</v>
      </c>
    </row>
    <row r="14" spans="1:16" x14ac:dyDescent="0.25">
      <c r="J14" s="22">
        <v>7.1680376028202111E-2</v>
      </c>
      <c r="K14" s="22">
        <v>-7.1680376028202111E-2</v>
      </c>
      <c r="L14" s="22">
        <v>0.28672150411280845</v>
      </c>
      <c r="M14" s="22">
        <v>-7.5205640423031725E-2</v>
      </c>
      <c r="N14" s="22">
        <v>1.4101057579318451E-2</v>
      </c>
      <c r="O14" s="22">
        <v>-4.7003525264394828E-3</v>
      </c>
      <c r="P14" s="22">
        <v>4.7003525264394828E-3</v>
      </c>
    </row>
    <row r="15" spans="1:16" x14ac:dyDescent="0.25">
      <c r="J15" s="22">
        <v>-1.8801410105757931E-2</v>
      </c>
      <c r="K15" s="22">
        <v>1.8801410105757931E-2</v>
      </c>
      <c r="L15" s="22">
        <v>-7.5205640423031725E-2</v>
      </c>
      <c r="M15" s="22">
        <v>0.28202115158636898</v>
      </c>
      <c r="N15" s="22">
        <v>-5.287896592244419E-2</v>
      </c>
      <c r="O15" s="22">
        <v>1.7626321974148061E-2</v>
      </c>
      <c r="P15" s="22">
        <v>-1.7626321974148061E-2</v>
      </c>
    </row>
    <row r="16" spans="1:16" x14ac:dyDescent="0.25">
      <c r="J16" s="22">
        <v>3.5252643948296119E-3</v>
      </c>
      <c r="K16" s="22">
        <v>-3.5252643948296119E-3</v>
      </c>
      <c r="L16" s="22">
        <v>1.4101057579318448E-2</v>
      </c>
      <c r="M16" s="22">
        <v>-5.287896592244419E-2</v>
      </c>
      <c r="N16" s="22">
        <v>0.19741480611045831</v>
      </c>
      <c r="O16" s="22">
        <v>-6.5804935370152765E-2</v>
      </c>
      <c r="P16" s="22">
        <v>6.5804935370152765E-2</v>
      </c>
    </row>
    <row r="17" spans="2:16" x14ac:dyDescent="0.25">
      <c r="J17" s="22">
        <v>-1.1750881316098709E-3</v>
      </c>
      <c r="K17" s="22">
        <v>1.1750881316098709E-3</v>
      </c>
      <c r="L17" s="22">
        <v>-4.7003525264394837E-3</v>
      </c>
      <c r="M17" s="22">
        <v>1.7626321974148065E-2</v>
      </c>
      <c r="N17" s="22">
        <v>-6.5804935370152765E-2</v>
      </c>
      <c r="O17" s="22">
        <v>0.18860164512338426</v>
      </c>
      <c r="P17" s="22">
        <v>-0.18860164512338426</v>
      </c>
    </row>
    <row r="18" spans="2:16" x14ac:dyDescent="0.25">
      <c r="J18" s="22">
        <v>0</v>
      </c>
      <c r="K18" s="22">
        <v>0</v>
      </c>
      <c r="L18" s="22">
        <v>0</v>
      </c>
      <c r="M18" s="22">
        <v>0</v>
      </c>
      <c r="N18" s="22">
        <v>0</v>
      </c>
      <c r="O18" s="22">
        <v>0</v>
      </c>
      <c r="P18" s="22">
        <v>1</v>
      </c>
    </row>
    <row r="20" spans="2:16" x14ac:dyDescent="0.25">
      <c r="B20" t="s">
        <v>29</v>
      </c>
      <c r="C20">
        <f>C6+(H6*(B12-B6))+(F6*((B12-B6)^2))+(G6*((B12-B6)^3))</f>
        <v>113.5840188014101</v>
      </c>
    </row>
    <row r="21" spans="2:16" x14ac:dyDescent="0.25">
      <c r="B21" t="s">
        <v>30</v>
      </c>
      <c r="C21">
        <f>C7+(H7*(B12-B7))+(F7*((B12-B7)^2))+(G7*((B12-B7)^3))</f>
        <v>99.877790834312563</v>
      </c>
    </row>
    <row r="22" spans="2:16" x14ac:dyDescent="0.25">
      <c r="B22" t="s">
        <v>31</v>
      </c>
      <c r="C22">
        <f>C8+(H8*(B12-B8))+(F8*((B12-B8)^2))+(G8*((B12-B8)^3))</f>
        <v>83.106933019976509</v>
      </c>
    </row>
    <row r="23" spans="2:16" x14ac:dyDescent="0.25">
      <c r="B23" s="23" t="s">
        <v>32</v>
      </c>
      <c r="C23" s="23">
        <f>C9+(H9*(B12-B9))+(F9*((B12-B9)^2))+(G9*((B12-B9)^3))</f>
        <v>85.190511163337248</v>
      </c>
    </row>
  </sheetData>
  <mergeCells count="1">
    <mergeCell ref="B1:I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NEWTON</vt:lpstr>
      <vt:lpstr>LAGRANGE</vt:lpstr>
      <vt:lpstr>SPLINE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RUDY INDUSTRIES</dc:creator>
  <cp:lastModifiedBy>RUDY INDUSTRIES</cp:lastModifiedBy>
  <dcterms:created xsi:type="dcterms:W3CDTF">2025-06-10T13:15:09Z</dcterms:created>
  <dcterms:modified xsi:type="dcterms:W3CDTF">2025-06-10T13:43:47Z</dcterms:modified>
</cp:coreProperties>
</file>