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yv\Downloads\"/>
    </mc:Choice>
  </mc:AlternateContent>
  <xr:revisionPtr revIDLastSave="0" documentId="13_ncr:1_{3AA63D19-7246-4513-A73D-ECB8A76A7D80}" xr6:coauthVersionLast="47" xr6:coauthVersionMax="47" xr10:uidLastSave="{00000000-0000-0000-0000-000000000000}"/>
  <bookViews>
    <workbookView xWindow="-120" yWindow="-120" windowWidth="20730" windowHeight="11040" activeTab="2" xr2:uid="{89CC8CAD-51C0-45BC-B58E-34A392FB8EB9}"/>
  </bookViews>
  <sheets>
    <sheet name="NEWTON" sheetId="1" r:id="rId1"/>
    <sheet name="LAGRANGE" sheetId="2" r:id="rId2"/>
    <sheet name="SPLINE" sheetId="3" r:id="rId3"/>
    <sheet name="REGRESION" sheetId="5" r:id="rId4"/>
    <sheet name="Hoja1" sheetId="6" r:id="rId5"/>
    <sheet name="Hoja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7" l="1"/>
  <c r="F10" i="7"/>
  <c r="F9" i="7"/>
  <c r="F8" i="7"/>
  <c r="F7" i="7"/>
  <c r="C17" i="7" s="1"/>
  <c r="D18" i="6"/>
  <c r="E17" i="6" s="1"/>
  <c r="F16" i="6" s="1"/>
  <c r="G15" i="6" s="1"/>
  <c r="H14" i="6" s="1"/>
  <c r="D17" i="6"/>
  <c r="E16" i="6"/>
  <c r="F15" i="6" s="1"/>
  <c r="G14" i="6" s="1"/>
  <c r="D16" i="6"/>
  <c r="E15" i="6"/>
  <c r="D15" i="6"/>
  <c r="F14" i="6"/>
  <c r="E14" i="6"/>
  <c r="D14" i="6"/>
  <c r="D13" i="6"/>
  <c r="E12" i="6" s="1"/>
  <c r="F11" i="6" s="1"/>
  <c r="D12" i="6"/>
  <c r="E11" i="6" s="1"/>
  <c r="D11" i="6"/>
  <c r="D10" i="6"/>
  <c r="E9" i="6" s="1"/>
  <c r="D9" i="6"/>
  <c r="D7" i="5"/>
  <c r="C6" i="5"/>
  <c r="D6" i="5"/>
  <c r="E6" i="5"/>
  <c r="F6" i="5"/>
  <c r="C7" i="5"/>
  <c r="E7" i="5"/>
  <c r="F7" i="5"/>
  <c r="C8" i="5"/>
  <c r="H6" i="5" s="1" a="1"/>
  <c r="H6" i="5" s="1"/>
  <c r="J11" i="5" s="1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F10" i="6" l="1"/>
  <c r="G9" i="6" s="1"/>
  <c r="E10" i="6"/>
  <c r="F9" i="6" s="1"/>
  <c r="E13" i="6"/>
  <c r="F12" i="6" s="1"/>
  <c r="G11" i="6" s="1"/>
  <c r="B18" i="5"/>
  <c r="C22" i="3"/>
  <c r="C21" i="3"/>
  <c r="C20" i="3"/>
  <c r="C23" i="3"/>
  <c r="F5" i="3" a="1"/>
  <c r="F5" i="3" s="1"/>
  <c r="H6" i="3"/>
  <c r="H7" i="3"/>
  <c r="H8" i="3"/>
  <c r="H9" i="3"/>
  <c r="H10" i="3"/>
  <c r="G10" i="3"/>
  <c r="G9" i="3"/>
  <c r="G6" i="3"/>
  <c r="G7" i="3"/>
  <c r="G8" i="3"/>
  <c r="J12" i="3" a="1"/>
  <c r="J12" i="3" s="1"/>
  <c r="E8" i="3"/>
  <c r="E9" i="3"/>
  <c r="E7" i="3"/>
  <c r="E10" i="3"/>
  <c r="E6" i="3"/>
  <c r="O9" i="3"/>
  <c r="N8" i="3"/>
  <c r="M7" i="3"/>
  <c r="L6" i="3"/>
  <c r="P9" i="3"/>
  <c r="O8" i="3"/>
  <c r="N7" i="3"/>
  <c r="M6" i="3"/>
  <c r="L5" i="3"/>
  <c r="K5" i="3"/>
  <c r="N9" i="3"/>
  <c r="M8" i="3"/>
  <c r="L7" i="3"/>
  <c r="K6" i="3"/>
  <c r="J5" i="3"/>
  <c r="D10" i="3"/>
  <c r="D6" i="3"/>
  <c r="D7" i="3"/>
  <c r="D8" i="3"/>
  <c r="D9" i="3"/>
  <c r="D5" i="3"/>
  <c r="H10" i="6" l="1"/>
  <c r="I9" i="6" s="1"/>
  <c r="G10" i="6"/>
  <c r="H9" i="6" s="1"/>
  <c r="F13" i="6"/>
  <c r="G5" i="3"/>
  <c r="H5" i="3"/>
  <c r="G12" i="6" l="1"/>
  <c r="H11" i="6" s="1"/>
  <c r="I10" i="6" s="1"/>
  <c r="J9" i="6" s="1"/>
  <c r="G13" i="6"/>
  <c r="C17" i="2"/>
  <c r="F9" i="2"/>
  <c r="F11" i="2"/>
  <c r="F10" i="2"/>
  <c r="F8" i="2"/>
  <c r="F7" i="2"/>
  <c r="D9" i="1"/>
  <c r="D18" i="1"/>
  <c r="D17" i="1"/>
  <c r="D16" i="1"/>
  <c r="D15" i="1"/>
  <c r="D14" i="1"/>
  <c r="D13" i="1"/>
  <c r="D12" i="1"/>
  <c r="D11" i="1"/>
  <c r="D10" i="1"/>
  <c r="E15" i="1" l="1"/>
  <c r="E10" i="1"/>
  <c r="E11" i="1"/>
  <c r="F10" i="1" s="1"/>
  <c r="H12" i="6"/>
  <c r="I11" i="6" s="1"/>
  <c r="J10" i="6" s="1"/>
  <c r="K9" i="6" s="1"/>
  <c r="H13" i="6"/>
  <c r="E12" i="1"/>
  <c r="E16" i="1"/>
  <c r="E13" i="1"/>
  <c r="E17" i="1"/>
  <c r="E9" i="1"/>
  <c r="F9" i="1" s="1"/>
  <c r="E14" i="1"/>
  <c r="F15" i="1" l="1"/>
  <c r="F12" i="1"/>
  <c r="G9" i="1"/>
  <c r="F11" i="1"/>
  <c r="G10" i="1" s="1"/>
  <c r="I12" i="6"/>
  <c r="J11" i="6" s="1"/>
  <c r="K10" i="6" s="1"/>
  <c r="L9" i="6" s="1"/>
  <c r="C21" i="6" s="1"/>
  <c r="I13" i="6"/>
  <c r="J12" i="6" s="1"/>
  <c r="K11" i="6" s="1"/>
  <c r="L10" i="6" s="1"/>
  <c r="M9" i="6" s="1"/>
  <c r="F16" i="1"/>
  <c r="F14" i="1"/>
  <c r="F13" i="1"/>
  <c r="G12" i="1" l="1"/>
  <c r="G15" i="1"/>
  <c r="H9" i="1"/>
  <c r="G11" i="1"/>
  <c r="H10" i="1" s="1"/>
  <c r="G13" i="1"/>
  <c r="H12" i="1" s="1"/>
  <c r="G14" i="1"/>
  <c r="I9" i="1" l="1"/>
  <c r="H11" i="1"/>
  <c r="I10" i="1" s="1"/>
  <c r="H13" i="1"/>
  <c r="I12" i="1" s="1"/>
  <c r="H14" i="1"/>
  <c r="J9" i="1" l="1"/>
  <c r="I11" i="1"/>
  <c r="J10" i="1" s="1"/>
  <c r="I13" i="1"/>
  <c r="J12" i="1" s="1"/>
  <c r="K9" i="1" l="1"/>
  <c r="J11" i="1"/>
  <c r="K10" i="1" s="1"/>
  <c r="L9" i="1" l="1"/>
  <c r="K11" i="1"/>
  <c r="L10" i="1" s="1"/>
  <c r="M9" i="1" l="1"/>
  <c r="C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<sst xmlns="http://schemas.openxmlformats.org/spreadsheetml/2006/main" count="75" uniqueCount="47">
  <si>
    <t>INTERPOLACION POLINOMIAL POR NEWTON</t>
  </si>
  <si>
    <t>Dias</t>
  </si>
  <si>
    <t>Altura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</si>
  <si>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</si>
  <si>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</si>
  <si>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</si>
  <si>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</si>
  <si>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</si>
  <si>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</si>
  <si>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</si>
  <si>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</si>
  <si>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</si>
  <si>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</si>
  <si>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diferencias dividas</t>
  </si>
  <si>
    <t>INTERPOLACION POLINOMIAL POR LAGRANGE</t>
  </si>
  <si>
    <r>
      <t>Para ello usaremos datos de crecimiento de la planta</t>
    </r>
    <r>
      <rPr>
        <b/>
        <sz val="11"/>
        <color theme="1"/>
        <rFont val="Aptos Narrow"/>
        <family val="2"/>
        <scheme val="minor"/>
      </rPr>
      <t xml:space="preserve">  Inga spectabilis</t>
    </r>
  </si>
  <si>
    <t>Altura  (cm)</t>
  </si>
  <si>
    <t>quremos saber para el dia 170</t>
  </si>
  <si>
    <t>Primero hallamos los L</t>
  </si>
  <si>
    <t>L0</t>
  </si>
  <si>
    <t>L1</t>
  </si>
  <si>
    <t>L2</t>
  </si>
  <si>
    <t>L3</t>
  </si>
  <si>
    <t>L4</t>
  </si>
  <si>
    <t>X</t>
  </si>
  <si>
    <t>INTERPOLACION POLINOMIAL POR SPLINE</t>
  </si>
  <si>
    <r>
      <t>Para ello usaremos datos de crecimiento de la planta</t>
    </r>
    <r>
      <rPr>
        <b/>
        <sz val="11"/>
        <color theme="1"/>
        <rFont val="Aptos Narrow"/>
        <family val="2"/>
        <scheme val="minor"/>
      </rPr>
      <t xml:space="preserve">   Inga edulis</t>
    </r>
  </si>
  <si>
    <t>?</t>
  </si>
  <si>
    <t>h</t>
  </si>
  <si>
    <t>c</t>
  </si>
  <si>
    <t>b'</t>
  </si>
  <si>
    <t>d</t>
  </si>
  <si>
    <t>b</t>
  </si>
  <si>
    <t>s4(x)</t>
  </si>
  <si>
    <t>x</t>
  </si>
  <si>
    <t>s1(x)</t>
  </si>
  <si>
    <t>s2(x)</t>
  </si>
  <si>
    <t>s3(x)</t>
  </si>
  <si>
    <t>A (Días)</t>
  </si>
  <si>
    <t>B (Altura)</t>
  </si>
  <si>
    <t>C (x^1)</t>
  </si>
  <si>
    <t>D (x^2)</t>
  </si>
  <si>
    <t>E (x^3)</t>
  </si>
  <si>
    <t>F (x^4)</t>
  </si>
  <si>
    <t>INTERPOLACION POLINOMIAL POR REGRESION</t>
  </si>
  <si>
    <t>Para ello usaremos datos de crecimiento de la planta Eugenia stipitata</t>
  </si>
  <si>
    <t>Poblacion Bacteriana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</si>
</sst>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8" borderId="4" xfId="0" applyFill="1" applyBorder="1"/>
    <xf numFmtId="0" fontId="0" fillId="0" borderId="0" xfId="0" applyFill="1" applyBorder="1"/>
    <xf numFmtId="0" fontId="0" fillId="9" borderId="1" xfId="0" applyFill="1" applyBorder="1"/>
    <xf numFmtId="2" fontId="0" fillId="6" borderId="1" xfId="0" applyNumberFormat="1" applyFill="1" applyBorder="1"/>
    <xf numFmtId="0" fontId="0" fillId="0" borderId="1" xfId="0" applyNumberFormat="1" applyBorder="1" applyAlignment="1">
      <alignment vertical="center"/>
    </xf>
    <xf numFmtId="0" fontId="0" fillId="6" borderId="1" xfId="0" applyNumberFormat="1" applyFill="1" applyBorder="1" applyAlignment="1">
      <alignment vertical="center"/>
    </xf>
    <xf numFmtId="0" fontId="0" fillId="0" borderId="0" xfId="0" applyAlignment="1">
      <alignment horizontal="right"/>
    </xf>
    <xf numFmtId="0" fontId="0" fillId="10" borderId="1" xfId="0" applyFill="1" applyBorder="1"/>
    <xf numFmtId="0" fontId="0" fillId="4" borderId="0" xfId="0" applyFill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6" borderId="0" xfId="0" applyFill="1"/>
    <xf numFmtId="0" fontId="0" fillId="0" borderId="0" xfId="0" applyAlignment="1">
      <alignment vertical="center" wrapText="1"/>
    </xf>
    <xf numFmtId="0" fontId="0" fillId="11" borderId="1" xfId="0" applyFill="1" applyBorder="1"/>
    <xf numFmtId="0" fontId="0" fillId="0" borderId="1" xfId="0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1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06E-43DD-A500-CD709C730DA9}"/>
              </c:ext>
            </c:extLst>
          </c:dPt>
          <c:xVal>
            <c:numRef>
              <c:f>REGRESION!$A$6:$A$18</c:f>
              <c:numCache>
                <c:formatCode>General</c:formatCode>
                <c:ptCount val="13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320</c:v>
                </c:pt>
                <c:pt idx="12">
                  <c:v>170</c:v>
                </c:pt>
              </c:numCache>
            </c:numRef>
          </c:xVal>
          <c:yVal>
            <c:numRef>
              <c:f>REGRESION!$B$6:$B$18</c:f>
              <c:numCache>
                <c:formatCode>General</c:formatCode>
                <c:ptCount val="13"/>
                <c:pt idx="0">
                  <c:v>16</c:v>
                </c:pt>
                <c:pt idx="1">
                  <c:v>22</c:v>
                </c:pt>
                <c:pt idx="2">
                  <c:v>28</c:v>
                </c:pt>
                <c:pt idx="3">
                  <c:v>34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54</c:v>
                </c:pt>
                <c:pt idx="8">
                  <c:v>58</c:v>
                </c:pt>
                <c:pt idx="9">
                  <c:v>59.5</c:v>
                </c:pt>
                <c:pt idx="10">
                  <c:v>59.15</c:v>
                </c:pt>
                <c:pt idx="12">
                  <c:v>43.298546515786796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6E-43DD-A500-CD709C730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905248"/>
        <c:axId val="1308906688"/>
      </c:scatterChart>
      <c:valAx>
        <c:axId val="130890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6688"/>
        <c:crosses val="autoZero"/>
        <c:crossBetween val="midCat"/>
      </c:valAx>
      <c:valAx>
        <c:axId val="13089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0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180975</xdr:colOff>
      <xdr:row>0</xdr:row>
      <xdr:rowOff>142875</xdr:rowOff>
    </xdr:from>
    <xdr:to>
      <xdr:col>16</xdr:col>
      <xdr:colOff>67084</xdr:colOff>
      <xdr:row>21</xdr:row>
      <xdr:rowOff>95802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B5D5F-24E0-C4B6-82A1-EF5052A9F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142875"/>
          <a:ext cx="2934109" cy="3953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515442</xdr:colOff>
      <xdr:row>12</xdr:row>
      <xdr:rowOff>104775</xdr:rowOff>
    </xdr:from>
    <xdr:to>
      <xdr:col>4</xdr:col>
      <xdr:colOff>543768</xdr:colOff>
      <xdr:row>17</xdr:row>
      <xdr:rowOff>255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D4CBB9-79BF-E6EF-665E-D2E192035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442" y="2390775"/>
          <a:ext cx="2800101" cy="847980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352425</xdr:colOff>
      <xdr:row>11</xdr:row>
      <xdr:rowOff>123825</xdr:rowOff>
    </xdr:from>
    <xdr:to>
      <xdr:col>8</xdr:col>
      <xdr:colOff>695703</xdr:colOff>
      <xdr:row>14</xdr:row>
      <xdr:rowOff>114378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9A08A-3785-10CE-9641-1E9ED9B21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2219325"/>
          <a:ext cx="2705478" cy="562053"/>
        </a:xfrm>
        <a:prstGeom prst="rect">
          <a:avLst/>
        </a:prstGeom>
      </xdr:spPr>
    </xdr:pic>
    <xdr:clientData/>
  </xdr:twoCellAnchor>
  <xdr:twoCellAnchor editAs="oneCell">
    <xdr:from>
      <xdr:col>6</xdr:col>
      <xdr:colOff>723900</xdr:colOff>
      <xdr:row>17</xdr:row>
      <xdr:rowOff>0</xdr:rowOff>
    </xdr:from>
    <xdr:to>
      <xdr:col>8</xdr:col>
      <xdr:colOff>628855</xdr:colOff>
      <xdr:row>20</xdr:row>
      <xdr:rowOff>162027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36F6A7-900D-F819-3211-8FC5A6E78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57775" y="3238500"/>
          <a:ext cx="1467055" cy="733527"/>
        </a:xfrm>
        <a:prstGeom prst="rect">
          <a:avLst/>
        </a:prstGeom>
      </xdr:spPr>
    </xdr:pic>
    <xdr:clientData/>
  </xdr:twoCellAnchor>
  <xdr:twoCellAnchor editAs="oneCell">
    <xdr:from>
      <xdr:col>6</xdr:col>
      <xdr:colOff>752475</xdr:colOff>
      <xdr:row>14</xdr:row>
      <xdr:rowOff>133350</xdr:rowOff>
    </xdr:from>
    <xdr:to>
      <xdr:col>8</xdr:col>
      <xdr:colOff>438324</xdr:colOff>
      <xdr:row>17</xdr:row>
      <xdr:rowOff>57219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DF7E20C-BAA5-E2B0-890E-E22AE320F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2800350"/>
          <a:ext cx="1247949" cy="495369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20</xdr:row>
      <xdr:rowOff>76200</xdr:rowOff>
    </xdr:from>
    <xdr:to>
      <xdr:col>10</xdr:col>
      <xdr:colOff>209938</xdr:colOff>
      <xdr:row>24</xdr:row>
      <xdr:rowOff>38201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724E374-E1F3-4114-644E-EFC295123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48225" y="3886200"/>
          <a:ext cx="2781688" cy="724001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17</xdr:row>
      <xdr:rowOff>85725</xdr:rowOff>
    </xdr:from>
    <xdr:to>
      <xdr:col>7</xdr:col>
      <xdr:colOff>95960</xdr:colOff>
      <xdr:row>18</xdr:row>
      <xdr:rowOff>152400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51256C-9BFE-C3F0-F82A-AD868A61A8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29626" b="20381"/>
        <a:stretch/>
      </xdr:blipFill>
      <xdr:spPr>
        <a:xfrm>
          <a:off x="142875" y="3324225"/>
          <a:ext cx="5087060" cy="2571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114300</xdr:rowOff>
    </xdr:to>
    <xdr:sp macro="" textlink="">
      <xdr:nvSpPr>
        <xdr:cNvPr id="3074" name="AutoShape 2" descr="Inga Edulis - Foto e Immagini Stock - iStock">
          <a:extLst>
            <a:ext uri="{FF2B5EF4-FFF2-40B4-BE49-F238E27FC236}">
              <a16:creationId xmlns:a16="http://schemas.microsoft.com/office/drawing/2014/main" id="{CBD81808-B8C8-C06A-C119-6B286AAC084E}"/>
            </a:ext>
          </a:extLst>
        </xdr:cNvPr>
        <xdr:cNvSpPr>
          <a:spLocks noChangeAspect="1" noChangeArrowheads="1"/>
        </xdr:cNvSpPr>
      </xdr:nvSpPr>
      <xdr:spPr bwMode="auto">
        <a:xfrm>
          <a:off x="1275397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7</xdr:row>
      <xdr:rowOff>71437</xdr:rowOff>
    </xdr:from>
    <xdr:to>
      <xdr:col>16</xdr:col>
      <xdr:colOff>171450</xdr:colOff>
      <xdr:row>21</xdr:row>
      <xdr:rowOff>147637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7C3746-F6C0-44D5-B3EA-C414BA412D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209550</xdr:colOff>
      <xdr:row>0</xdr:row>
      <xdr:rowOff>38100</xdr:rowOff>
    </xdr:from>
    <xdr:to>
      <xdr:col>15</xdr:col>
      <xdr:colOff>663398</xdr:colOff>
      <xdr:row>10</xdr:row>
      <xdr:rowOff>38100</xdr:rowOff>
    </xdr:to>
    <xdr:pic>
      <xdr:nvPicPr>
        <xdr:cNvPr id="5" name="Imagen 4" descr="Inga spectabilis (Vahl) Willd., 1806 - Fabacées (Fabaceae Lindl., 1836 ...">
          <a:extLst>
            <a:ext uri="{FF2B5EF4-FFF2-40B4-BE49-F238E27FC236}">
              <a16:creationId xmlns:a16="http://schemas.microsoft.com/office/drawing/2014/main" id="{28A5B3E8-1F0F-4D8B-9C6B-32F2D0E1E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5" y="38100"/>
          <a:ext cx="2739848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09E1-8535-4926-B71D-1F132BD3E811}">
  <dimension ref="A1:P25"/>
  <sheetViews>
    <sheetView workbookViewId="0">
      <selection activeCell="G17" sqref="E17:G18"/>
    </sheetView>
  </sheetViews>
  <sheetFormatPr baseColWidth="10" defaultRowHeight="15" x14ac:dyDescent="0.25"/>
  <cols>
    <col min="1" max="1" width="3.7109375" customWidth="1"/>
    <col min="3" max="3" width="21.7109375" customWidth="1"/>
    <col min="7" max="7" width="12.710937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  <col min="13" max="13" width="12.7109375" bestFit="1" customWidth="1"/>
  </cols>
  <sheetData>
    <row r="1" spans="1:16" x14ac:dyDescent="0.25">
      <c r="A1" s="36" t="s">
        <v>0</v>
      </c>
      <c r="B1" s="37"/>
      <c r="C1" s="37"/>
      <c r="D1" s="37"/>
      <c r="E1" s="37"/>
      <c r="F1" s="37"/>
      <c r="G1" s="38"/>
      <c r="O1" s="4"/>
      <c r="P1" s="4"/>
    </row>
    <row r="2" spans="1:16" x14ac:dyDescent="0.25">
      <c r="A2" s="42" t="s">
        <v>45</v>
      </c>
      <c r="B2" s="42"/>
      <c r="C2" s="42"/>
      <c r="D2" s="42"/>
      <c r="E2" s="42"/>
      <c r="F2" s="42"/>
      <c r="G2" s="42"/>
      <c r="O2" s="2"/>
      <c r="P2" s="2"/>
    </row>
    <row r="3" spans="1:16" x14ac:dyDescent="0.25">
      <c r="A3" s="5"/>
      <c r="B3" s="5"/>
      <c r="C3" s="5"/>
      <c r="D3" s="5"/>
      <c r="E3" s="5"/>
      <c r="F3" s="5"/>
      <c r="G3" s="5"/>
      <c r="O3" s="2"/>
      <c r="P3" s="2"/>
    </row>
    <row r="4" spans="1:16" x14ac:dyDescent="0.25">
      <c r="A4" s="5"/>
      <c r="B4" s="5"/>
      <c r="C4" s="5"/>
      <c r="D4" s="5"/>
      <c r="E4" s="5"/>
      <c r="F4" s="5"/>
      <c r="G4" s="5"/>
      <c r="O4" s="2"/>
      <c r="P4" s="2"/>
    </row>
    <row r="5" spans="1:16" x14ac:dyDescent="0.25">
      <c r="A5" s="5"/>
      <c r="B5" s="5"/>
      <c r="C5" s="5"/>
      <c r="D5" s="5"/>
      <c r="E5" s="5"/>
      <c r="F5" s="5"/>
      <c r="G5" s="5"/>
      <c r="O5" s="2"/>
      <c r="P5" s="2"/>
    </row>
    <row r="6" spans="1:16" x14ac:dyDescent="0.25">
      <c r="A6" s="5"/>
      <c r="B6" s="5"/>
      <c r="C6" s="5"/>
      <c r="D6" s="5"/>
      <c r="E6" s="5"/>
      <c r="F6" s="5"/>
      <c r="G6" s="5"/>
      <c r="O6" s="2"/>
      <c r="P6" s="2"/>
    </row>
    <row r="7" spans="1:16" s="6" customFormat="1" x14ac:dyDescent="0.25">
      <c r="A7" s="5"/>
      <c r="B7" s="5"/>
      <c r="C7" s="5"/>
      <c r="D7" s="5" t="s">
        <v>13</v>
      </c>
      <c r="E7" s="5"/>
      <c r="F7" s="5"/>
      <c r="G7" s="5"/>
      <c r="O7" s="2"/>
      <c r="P7" s="2"/>
    </row>
    <row r="8" spans="1:16" x14ac:dyDescent="0.25">
      <c r="A8" s="1"/>
      <c r="B8" s="4" t="s">
        <v>1</v>
      </c>
      <c r="C8" s="4" t="s">
        <v>46</v>
      </c>
      <c r="D8" s="11" t="s">
        <v>3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  <c r="O8" s="2"/>
      <c r="P8" s="2"/>
    </row>
    <row r="9" spans="1:16" x14ac:dyDescent="0.25">
      <c r="A9" s="1"/>
      <c r="B9" s="2">
        <v>30</v>
      </c>
      <c r="C9" s="2">
        <v>1000</v>
      </c>
      <c r="D9">
        <f>(C10-C9)/(B10-B9)</f>
        <v>16.666666666666668</v>
      </c>
      <c r="E9">
        <f>(D10-D9)/(B11-B9)</f>
        <v>0</v>
      </c>
      <c r="F9">
        <f t="shared" ref="F9:F16" si="0">(E10-E9)/(B12-B9)</f>
        <v>0</v>
      </c>
      <c r="G9">
        <f t="shared" ref="G9:G15" si="1">(F10-F9)/(B13-B9)</f>
        <v>-1.02880658436214E-5</v>
      </c>
      <c r="H9">
        <f t="shared" ref="H9:H14" si="2">(G10-G9)/(B14-B9)</f>
        <v>2.4005486968449936E-7</v>
      </c>
      <c r="I9" s="1">
        <f>(H10-H9)/(B15-B9)</f>
        <v>-3.2388355433622931E-9</v>
      </c>
      <c r="J9">
        <f>(I10-I9)/(B16-B9)</f>
        <v>3.0846052793926599E-11</v>
      </c>
      <c r="K9">
        <f>(J10-J9)/(B17-B9)</f>
        <v>-2.2302905819138103E-13</v>
      </c>
      <c r="L9" s="1">
        <f>(K10-K9)/(B18-B9)</f>
        <v>7.0576866437084248E-16</v>
      </c>
      <c r="M9">
        <f>(L10-L9)/(B19-B9)</f>
        <v>1.1075383153374877E-17</v>
      </c>
      <c r="O9" s="2"/>
      <c r="P9" s="2"/>
    </row>
    <row r="10" spans="1:16" x14ac:dyDescent="0.25">
      <c r="A10" s="1"/>
      <c r="B10" s="2">
        <v>60</v>
      </c>
      <c r="C10" s="2">
        <v>1500</v>
      </c>
      <c r="D10">
        <f t="shared" ref="D10:D18" si="3">(C11-C10)/(B11-B10)</f>
        <v>16.666666666666668</v>
      </c>
      <c r="E10">
        <f>(D11-D10)/(B12-B10)</f>
        <v>0</v>
      </c>
      <c r="F10">
        <f t="shared" si="0"/>
        <v>-1.2345679012345681E-3</v>
      </c>
      <c r="G10">
        <f t="shared" si="1"/>
        <v>2.5720164609053504E-5</v>
      </c>
      <c r="H10">
        <f t="shared" si="2"/>
        <v>-3.4293552812071337E-7</v>
      </c>
      <c r="I10" s="1">
        <f>(H11-H10)/(B16-B10)</f>
        <v>3.2388355433622931E-9</v>
      </c>
      <c r="J10">
        <f>(I11-I10)/(B17-B10)</f>
        <v>-2.2680921172004852E-11</v>
      </c>
      <c r="K10">
        <f>(J11-J10)/(B18-B10)</f>
        <v>-3.2471518811253546E-14</v>
      </c>
      <c r="L10" s="1">
        <f>(K11-K10)/(B19-B10)</f>
        <v>4.0283836103833055E-15</v>
      </c>
      <c r="O10" s="2"/>
      <c r="P10" s="2"/>
    </row>
    <row r="11" spans="1:16" x14ac:dyDescent="0.25">
      <c r="A11" s="1"/>
      <c r="B11" s="2">
        <v>90</v>
      </c>
      <c r="C11" s="2">
        <v>2000</v>
      </c>
      <c r="D11">
        <f t="shared" si="3"/>
        <v>16.666666666666668</v>
      </c>
      <c r="E11">
        <f t="shared" ref="E11:E17" si="4">(D12-D11)/(B13-B11)</f>
        <v>-0.11111111111111113</v>
      </c>
      <c r="F11">
        <f t="shared" si="0"/>
        <v>1.8518518518518521E-3</v>
      </c>
      <c r="G11">
        <f t="shared" si="1"/>
        <v>-2.5720164609053504E-5</v>
      </c>
      <c r="H11">
        <f t="shared" si="2"/>
        <v>2.4005486968449936E-7</v>
      </c>
      <c r="I11" s="1">
        <f>(H12-H11)/(B17-B11)</f>
        <v>-1.5241579027587263E-9</v>
      </c>
      <c r="J11">
        <f>(I12-I11)/(B18-B11)</f>
        <v>-3.0474085686705704E-11</v>
      </c>
      <c r="K11">
        <f>(J12-J11)/(B19-B11)</f>
        <v>1.0551920559922388E-12</v>
      </c>
      <c r="L11" s="1"/>
      <c r="O11" s="2"/>
      <c r="P11" s="2"/>
    </row>
    <row r="12" spans="1:16" x14ac:dyDescent="0.25">
      <c r="A12" s="1"/>
      <c r="B12" s="2">
        <v>120</v>
      </c>
      <c r="C12" s="2">
        <v>2500</v>
      </c>
      <c r="D12">
        <f t="shared" si="3"/>
        <v>10</v>
      </c>
      <c r="E12">
        <f t="shared" si="4"/>
        <v>5.5555555555555566E-2</v>
      </c>
      <c r="F12">
        <f t="shared" si="0"/>
        <v>-1.2345679012345681E-3</v>
      </c>
      <c r="G12">
        <f t="shared" si="1"/>
        <v>1.0288065843621403E-5</v>
      </c>
      <c r="H12">
        <f t="shared" si="2"/>
        <v>-3.429355281207137E-8</v>
      </c>
      <c r="I12" s="1">
        <f>(H13-H12)/(B18-B12)</f>
        <v>-7.9237158969669247E-9</v>
      </c>
      <c r="J12">
        <f>(I13-I12)/(B19-B12)</f>
        <v>2.2277200775143162E-10</v>
      </c>
      <c r="L12" s="1"/>
      <c r="O12" s="2"/>
      <c r="P12" s="3"/>
    </row>
    <row r="13" spans="1:16" x14ac:dyDescent="0.25">
      <c r="A13" s="1"/>
      <c r="B13" s="2">
        <v>150</v>
      </c>
      <c r="C13" s="2">
        <v>2800</v>
      </c>
      <c r="D13">
        <f t="shared" si="3"/>
        <v>13.333333333333334</v>
      </c>
      <c r="E13">
        <f t="shared" si="4"/>
        <v>-5.5555555555555566E-2</v>
      </c>
      <c r="F13">
        <f t="shared" si="0"/>
        <v>1.5419764230904953E-19</v>
      </c>
      <c r="G13">
        <f t="shared" si="1"/>
        <v>5.1440329218106983E-6</v>
      </c>
      <c r="H13">
        <f t="shared" si="2"/>
        <v>-1.4605624142661177E-6</v>
      </c>
      <c r="I13" s="1">
        <f>(H14-H13)/(B19-B13)</f>
        <v>3.8858405730833715E-8</v>
      </c>
    </row>
    <row r="14" spans="1:16" x14ac:dyDescent="0.25">
      <c r="A14" s="1"/>
      <c r="B14" s="2">
        <v>180</v>
      </c>
      <c r="C14" s="2">
        <v>3200</v>
      </c>
      <c r="D14">
        <f t="shared" si="3"/>
        <v>10</v>
      </c>
      <c r="E14">
        <f t="shared" si="4"/>
        <v>-5.5555555555555552E-2</v>
      </c>
      <c r="F14">
        <f t="shared" si="0"/>
        <v>6.1728395061728394E-4</v>
      </c>
      <c r="G14">
        <f t="shared" si="1"/>
        <v>-2.1394032921810696E-4</v>
      </c>
      <c r="H14">
        <f t="shared" si="2"/>
        <v>5.5339506172839506E-6</v>
      </c>
      <c r="I14" s="1"/>
    </row>
    <row r="15" spans="1:16" x14ac:dyDescent="0.25">
      <c r="A15" s="1"/>
      <c r="B15" s="2">
        <v>210</v>
      </c>
      <c r="C15" s="2">
        <v>3500</v>
      </c>
      <c r="D15">
        <f t="shared" si="3"/>
        <v>6.666666666666667</v>
      </c>
      <c r="E15">
        <f t="shared" si="4"/>
        <v>0</v>
      </c>
      <c r="F15">
        <f t="shared" si="0"/>
        <v>-2.5055555555555553E-2</v>
      </c>
      <c r="G15">
        <f t="shared" si="1"/>
        <v>6.1615226337448554E-4</v>
      </c>
      <c r="I15" s="1"/>
    </row>
    <row r="16" spans="1:16" x14ac:dyDescent="0.25">
      <c r="A16" s="1"/>
      <c r="B16" s="2">
        <v>240</v>
      </c>
      <c r="C16" s="2">
        <v>3700</v>
      </c>
      <c r="D16">
        <f t="shared" si="3"/>
        <v>6.666666666666667</v>
      </c>
      <c r="E16">
        <f t="shared" si="4"/>
        <v>-2.2549999999999999</v>
      </c>
      <c r="F16">
        <f t="shared" si="0"/>
        <v>4.888271604938272E-2</v>
      </c>
      <c r="I16" s="1"/>
    </row>
    <row r="17" spans="1:13" x14ac:dyDescent="0.25">
      <c r="A17" s="1"/>
      <c r="B17" s="2">
        <v>270</v>
      </c>
      <c r="C17" s="2">
        <v>3900</v>
      </c>
      <c r="D17">
        <f t="shared" si="3"/>
        <v>-128.63333333333333</v>
      </c>
      <c r="E17">
        <f t="shared" si="4"/>
        <v>2.1444444444444444</v>
      </c>
      <c r="I17" s="1"/>
    </row>
    <row r="18" spans="1:13" x14ac:dyDescent="0.25">
      <c r="A18" s="1"/>
      <c r="B18" s="2">
        <v>300</v>
      </c>
      <c r="C18" s="2">
        <v>41</v>
      </c>
      <c r="D18">
        <f t="shared" si="3"/>
        <v>3.3333333333333333E-2</v>
      </c>
      <c r="I18" s="1"/>
    </row>
    <row r="19" spans="1:13" x14ac:dyDescent="0.25">
      <c r="A19" s="1"/>
      <c r="B19" s="2">
        <v>330</v>
      </c>
      <c r="C19" s="3">
        <v>42</v>
      </c>
      <c r="I19" s="1"/>
    </row>
    <row r="20" spans="1:13" x14ac:dyDescent="0.25">
      <c r="A20" s="1"/>
      <c r="B20" s="8"/>
      <c r="C20" s="9"/>
      <c r="I20" s="1"/>
    </row>
    <row r="21" spans="1:13" x14ac:dyDescent="0.25">
      <c r="A21" s="1"/>
      <c r="B21" s="10">
        <v>100</v>
      </c>
      <c r="C21" s="12">
        <f xml:space="preserve"> C9 + D9*(B21-B9) + E9*(B21-B9)*(B21-B10) + F9*(B21-B9)*(B21-B10)*(B21-B11) + G9*(B21-B9)*(B21-B10)*(B21-B11)*(B21-B12) + H9*(B21-B9)*(B21-B10)*(B21-B11)*(B21-B12)*(B21-B13) + I9*(B21-B9)*(B21-B10)*(B21-B11)*(B21-B12)*(B21-B13)*(B21-B14) + J9*(B21-B9)*(B21-B10)*(B21-B11)*(B21-B12)*(B21-B13)*(B21-B14)*(B21-B15) + K9*(B21-B9)*(B21-B10)*(B21-B11)*(B21-B12)*(B21-B13)*(B21-B14)*(B21-B15)*(B21-B16) + L9*(B21-B9)*(B21-B10)*(B21-B11)*(B21-B12)*(B21-B13)*(B21-B14)*(B21-B15)*(B21-B16)*(B21-B17) + M9*(B21-B9)*(B21-B10)*(B21-B11)*(B21-B12)*(B21-B13)*(B21-B14)*(B21-B15)*(B21-B16)*(B21-B17)*(B21-B18)</f>
        <v>2192.8475244142287</v>
      </c>
      <c r="I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2">
    <mergeCell ref="A1:G1"/>
    <mergeCell ref="A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EAF0-818D-442C-9B7E-510D3B81144B}">
  <dimension ref="A1:L19"/>
  <sheetViews>
    <sheetView workbookViewId="0">
      <selection activeCell="A4" sqref="A4:F17"/>
    </sheetView>
  </sheetViews>
  <sheetFormatPr baseColWidth="10" defaultRowHeight="15" x14ac:dyDescent="0.25"/>
  <cols>
    <col min="1" max="1" width="9" customWidth="1"/>
  </cols>
  <sheetData>
    <row r="1" spans="1:12" x14ac:dyDescent="0.25">
      <c r="A1" s="36" t="s">
        <v>14</v>
      </c>
      <c r="B1" s="37"/>
      <c r="C1" s="37"/>
      <c r="D1" s="37"/>
      <c r="E1" s="37"/>
      <c r="F1" s="37"/>
      <c r="G1" s="37"/>
      <c r="H1" s="38"/>
    </row>
    <row r="2" spans="1:12" x14ac:dyDescent="0.25">
      <c r="A2" s="39" t="s">
        <v>15</v>
      </c>
      <c r="B2" s="39"/>
      <c r="C2" s="39"/>
      <c r="D2" s="39"/>
      <c r="E2" s="39"/>
      <c r="F2" s="39"/>
      <c r="G2" s="39"/>
      <c r="H2" s="39"/>
    </row>
    <row r="3" spans="1:12" x14ac:dyDescent="0.25">
      <c r="E3" s="40" t="s">
        <v>17</v>
      </c>
      <c r="F3" s="40"/>
      <c r="G3" s="40"/>
    </row>
    <row r="4" spans="1:12" x14ac:dyDescent="0.25">
      <c r="A4" s="16"/>
      <c r="B4" s="13" t="s">
        <v>1</v>
      </c>
      <c r="C4" s="13" t="s">
        <v>16</v>
      </c>
      <c r="D4" s="16"/>
    </row>
    <row r="5" spans="1:12" x14ac:dyDescent="0.25">
      <c r="A5" s="7"/>
      <c r="B5" s="2">
        <v>30</v>
      </c>
      <c r="C5" s="2">
        <v>16</v>
      </c>
      <c r="D5" s="7"/>
      <c r="E5" s="41" t="s">
        <v>18</v>
      </c>
      <c r="F5" s="41"/>
    </row>
    <row r="6" spans="1:12" x14ac:dyDescent="0.25">
      <c r="A6" s="7"/>
      <c r="B6" s="14">
        <v>60</v>
      </c>
      <c r="C6" s="14">
        <v>22</v>
      </c>
      <c r="D6" s="7"/>
    </row>
    <row r="7" spans="1:12" x14ac:dyDescent="0.25">
      <c r="A7" s="7"/>
      <c r="B7" s="14">
        <v>90</v>
      </c>
      <c r="C7" s="14">
        <v>28</v>
      </c>
      <c r="D7" s="7"/>
      <c r="E7" s="18" t="s">
        <v>19</v>
      </c>
      <c r="F7">
        <f>((B17-B7)*(B17-B8)*(B17-B9)*(B17-B10))/((B6-B7)*(B6-B8)*(B6-B9)*(B6-B10))</f>
        <v>-4.1152263374485597E-2</v>
      </c>
    </row>
    <row r="8" spans="1:12" x14ac:dyDescent="0.25">
      <c r="A8" s="7"/>
      <c r="B8" s="14">
        <v>120</v>
      </c>
      <c r="C8" s="14">
        <v>34</v>
      </c>
      <c r="D8" s="7"/>
      <c r="E8" s="18" t="s">
        <v>20</v>
      </c>
      <c r="F8">
        <f xml:space="preserve"> ((B17 - B6)*(B17 - B8)*(B17 - B9)*(B17 - B10)) / ((B7 - B6)*(B7 - B8)*(B7 - B9)*(B7 - B10))</f>
        <v>0.22633744855967078</v>
      </c>
      <c r="K8" s="13" t="s">
        <v>1</v>
      </c>
      <c r="L8" s="13" t="s">
        <v>16</v>
      </c>
    </row>
    <row r="9" spans="1:12" x14ac:dyDescent="0.25">
      <c r="A9" s="7"/>
      <c r="B9" s="14">
        <v>150</v>
      </c>
      <c r="C9" s="14">
        <v>40</v>
      </c>
      <c r="D9" s="7"/>
      <c r="E9" s="18" t="s">
        <v>21</v>
      </c>
      <c r="F9">
        <f xml:space="preserve"> ((B17 - B6)*(B17 - B7)*(B17 - B9)*(B17 - B10)) / ((B8 - B6)*(B8 - B7)*(B8 - B9)*(B8 - B10))</f>
        <v>-0.54320987654320985</v>
      </c>
      <c r="K9" s="2">
        <v>30</v>
      </c>
      <c r="L9" s="2">
        <v>16</v>
      </c>
    </row>
    <row r="10" spans="1:12" x14ac:dyDescent="0.25">
      <c r="A10" s="7"/>
      <c r="B10" s="14">
        <v>180</v>
      </c>
      <c r="C10" s="14">
        <v>45</v>
      </c>
      <c r="D10" s="7"/>
      <c r="E10" s="18" t="s">
        <v>22</v>
      </c>
      <c r="F10">
        <f xml:space="preserve"> ((B17 - B6)*(B17 - B7)*(B17 - B8)*(B17 - B10)) / ((B9 - B6)*(B9 - B7)*(B9 - B8)*(B9 - B10))</f>
        <v>0.90534979423868311</v>
      </c>
      <c r="K10" s="14">
        <v>60</v>
      </c>
      <c r="L10" s="14">
        <v>22</v>
      </c>
    </row>
    <row r="11" spans="1:12" x14ac:dyDescent="0.25">
      <c r="A11" s="7"/>
      <c r="B11" s="15">
        <v>210</v>
      </c>
      <c r="C11" s="15">
        <v>50</v>
      </c>
      <c r="D11" s="7"/>
      <c r="E11" s="18" t="s">
        <v>23</v>
      </c>
      <c r="F11">
        <f xml:space="preserve"> ((B17 - B6)*(B17 - B7)*(B17 - B8)*(B17 - B9)) / ((B10 - B6)*(B10 - B7)*(B10 - B8)*(B10 - B9))</f>
        <v>0.45267489711934156</v>
      </c>
      <c r="K11" s="14">
        <v>90</v>
      </c>
      <c r="L11" s="14">
        <v>28</v>
      </c>
    </row>
    <row r="12" spans="1:12" x14ac:dyDescent="0.25">
      <c r="A12" s="7"/>
      <c r="B12" s="2">
        <v>240</v>
      </c>
      <c r="C12" s="2">
        <v>54</v>
      </c>
      <c r="D12" s="7"/>
      <c r="K12" s="14">
        <v>120</v>
      </c>
      <c r="L12" s="14">
        <v>34</v>
      </c>
    </row>
    <row r="13" spans="1:12" x14ac:dyDescent="0.25">
      <c r="A13" s="7"/>
      <c r="B13" s="2">
        <v>270</v>
      </c>
      <c r="C13" s="2">
        <v>58</v>
      </c>
      <c r="D13" s="7"/>
      <c r="K13" s="14">
        <v>150</v>
      </c>
      <c r="L13" s="14">
        <v>40</v>
      </c>
    </row>
    <row r="14" spans="1:12" x14ac:dyDescent="0.25">
      <c r="A14" s="7"/>
      <c r="B14" s="2">
        <v>300</v>
      </c>
      <c r="C14" s="2">
        <v>59.5</v>
      </c>
      <c r="D14" s="7"/>
      <c r="K14" s="14">
        <v>180</v>
      </c>
      <c r="L14" s="14">
        <v>45</v>
      </c>
    </row>
    <row r="15" spans="1:12" x14ac:dyDescent="0.25">
      <c r="A15" s="7"/>
      <c r="B15" s="2">
        <v>320</v>
      </c>
      <c r="C15" s="3">
        <v>59.15</v>
      </c>
      <c r="D15" s="17"/>
      <c r="K15" s="15">
        <v>210</v>
      </c>
      <c r="L15" s="15">
        <v>50</v>
      </c>
    </row>
    <row r="16" spans="1:12" x14ac:dyDescent="0.25">
      <c r="D16" s="19"/>
      <c r="K16" s="2">
        <v>240</v>
      </c>
      <c r="L16" s="2">
        <v>54</v>
      </c>
    </row>
    <row r="17" spans="1:12" x14ac:dyDescent="0.25">
      <c r="A17" s="20" t="s">
        <v>24</v>
      </c>
      <c r="B17" s="20">
        <v>170</v>
      </c>
      <c r="C17" s="21">
        <f>C6*F7 + C7*F8 + C8*F9 + C9*F10 + C10*F11</f>
        <v>43.547325102880663</v>
      </c>
      <c r="K17" s="2">
        <v>270</v>
      </c>
      <c r="L17" s="2">
        <v>58</v>
      </c>
    </row>
    <row r="18" spans="1:12" x14ac:dyDescent="0.25">
      <c r="K18" s="2">
        <v>300</v>
      </c>
      <c r="L18" s="2">
        <v>59.5</v>
      </c>
    </row>
    <row r="19" spans="1:12" x14ac:dyDescent="0.25">
      <c r="K19" s="2">
        <v>320</v>
      </c>
      <c r="L19" s="3">
        <v>59.15</v>
      </c>
    </row>
  </sheetData>
  <mergeCells count="4">
    <mergeCell ref="A1:H1"/>
    <mergeCell ref="A2:H2"/>
    <mergeCell ref="E3:G3"/>
    <mergeCell ref="E5:F5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6A79-7C80-416D-A713-53B3763C9522}">
  <dimension ref="A1:P23"/>
  <sheetViews>
    <sheetView tabSelected="1" zoomScale="90" zoomScaleNormal="90" workbookViewId="0">
      <selection activeCell="M22" sqref="M22"/>
    </sheetView>
  </sheetViews>
  <sheetFormatPr baseColWidth="10" defaultRowHeight="15" x14ac:dyDescent="0.25"/>
  <cols>
    <col min="4" max="4" width="7.28515625" customWidth="1"/>
    <col min="6" max="7" width="12" bestFit="1" customWidth="1"/>
  </cols>
  <sheetData>
    <row r="1" spans="1:16" x14ac:dyDescent="0.25">
      <c r="B1" s="36" t="s">
        <v>25</v>
      </c>
      <c r="C1" s="37"/>
      <c r="D1" s="37"/>
      <c r="E1" s="37"/>
      <c r="F1" s="37"/>
      <c r="G1" s="37"/>
      <c r="H1" s="37"/>
      <c r="I1" s="38"/>
    </row>
    <row r="2" spans="1:16" x14ac:dyDescent="0.25">
      <c r="B2" s="39" t="s">
        <v>26</v>
      </c>
      <c r="C2" s="39"/>
      <c r="D2" s="39"/>
      <c r="E2" s="39"/>
      <c r="F2" s="39"/>
      <c r="G2" s="39"/>
      <c r="H2" s="39"/>
      <c r="I2" s="39"/>
    </row>
    <row r="4" spans="1:16" x14ac:dyDescent="0.25">
      <c r="B4" s="4" t="s">
        <v>1</v>
      </c>
      <c r="C4" s="4" t="s">
        <v>2</v>
      </c>
      <c r="D4" s="27" t="s">
        <v>28</v>
      </c>
      <c r="E4" s="27" t="s">
        <v>30</v>
      </c>
      <c r="F4" s="27" t="s">
        <v>29</v>
      </c>
      <c r="G4" s="27" t="s">
        <v>31</v>
      </c>
      <c r="H4" s="27" t="s">
        <v>32</v>
      </c>
      <c r="I4" s="24"/>
      <c r="J4" s="11">
        <v>1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</row>
    <row r="5" spans="1:16" x14ac:dyDescent="0.25">
      <c r="A5">
        <v>0</v>
      </c>
      <c r="B5" s="2">
        <v>30</v>
      </c>
      <c r="C5" s="22">
        <v>16</v>
      </c>
      <c r="D5" s="28">
        <f>B6-B5</f>
        <v>30</v>
      </c>
      <c r="E5" s="28">
        <v>0</v>
      </c>
      <c r="F5" s="28" cm="1">
        <f t="array" ref="F5:F11">MMULT(_xlfn.ANCHORARRAY(J12),E5:E11)</f>
        <v>5.5511151231257867E-19</v>
      </c>
      <c r="G5" s="28">
        <f>(F6-F5)/(3*D5)</f>
        <v>1.8993352326684881E-7</v>
      </c>
      <c r="H5" s="28">
        <f>((C6-C5)/D5)-((D5/3)*(2*F5 + F6))</f>
        <v>0.19982905982905982</v>
      </c>
      <c r="I5" s="24"/>
      <c r="J5" s="11">
        <f>D5</f>
        <v>30</v>
      </c>
      <c r="K5" s="11">
        <f>2*(D5+D6)</f>
        <v>120</v>
      </c>
      <c r="L5" s="11">
        <f>D6</f>
        <v>30</v>
      </c>
      <c r="M5" s="11">
        <v>0</v>
      </c>
      <c r="N5" s="11">
        <v>0</v>
      </c>
      <c r="O5" s="11">
        <v>0</v>
      </c>
      <c r="P5" s="11">
        <v>0</v>
      </c>
    </row>
    <row r="6" spans="1:16" x14ac:dyDescent="0.25">
      <c r="A6">
        <v>1</v>
      </c>
      <c r="B6" s="2">
        <v>60</v>
      </c>
      <c r="C6" s="22">
        <v>22</v>
      </c>
      <c r="D6" s="28">
        <f t="shared" ref="D6:D9" si="0">B7-B6</f>
        <v>30</v>
      </c>
      <c r="E6" s="28">
        <f>3*(((C7-C6)/D6)-((C6-C5)/D5))</f>
        <v>0</v>
      </c>
      <c r="F6" s="28">
        <v>1.709401709401695E-5</v>
      </c>
      <c r="G6" s="28">
        <f>(F7-F6)/(3*D6)</f>
        <v>-9.4966761633428138E-7</v>
      </c>
      <c r="H6" s="28">
        <f t="shared" ref="H6:H10" si="1">((C7-C6)/D6)-((D6/3)*(2*F6 + F7))</f>
        <v>0.20034188034188036</v>
      </c>
      <c r="I6" s="24"/>
      <c r="J6" s="11">
        <v>0</v>
      </c>
      <c r="K6" s="11">
        <f>D6</f>
        <v>30</v>
      </c>
      <c r="L6" s="11">
        <f>2*(D6+D7)</f>
        <v>120</v>
      </c>
      <c r="M6" s="11">
        <f>D7</f>
        <v>30</v>
      </c>
      <c r="N6" s="11">
        <v>0</v>
      </c>
      <c r="O6" s="11">
        <v>0</v>
      </c>
      <c r="P6" s="11">
        <v>0</v>
      </c>
    </row>
    <row r="7" spans="1:16" x14ac:dyDescent="0.25">
      <c r="A7">
        <v>2</v>
      </c>
      <c r="B7" s="2">
        <v>90</v>
      </c>
      <c r="C7" s="22">
        <v>28</v>
      </c>
      <c r="D7" s="28">
        <f t="shared" si="0"/>
        <v>30</v>
      </c>
      <c r="E7" s="28">
        <f t="shared" ref="E7:E10" si="2">3*(((C8-C7)/D7)-((C7-C6)/D6))</f>
        <v>0</v>
      </c>
      <c r="F7" s="28">
        <v>-6.8376068376068368E-5</v>
      </c>
      <c r="G7" s="28">
        <f t="shared" ref="G7:G10" si="3">(F8-F7)/(3*D7)</f>
        <v>3.6087369420702756E-6</v>
      </c>
      <c r="H7" s="28">
        <f t="shared" si="1"/>
        <v>0.19880341880341881</v>
      </c>
      <c r="I7" s="24"/>
      <c r="J7" s="11">
        <v>0</v>
      </c>
      <c r="K7" s="11">
        <v>0</v>
      </c>
      <c r="L7" s="11">
        <f>D7</f>
        <v>30</v>
      </c>
      <c r="M7" s="11">
        <f>2*(D7+D8)</f>
        <v>120</v>
      </c>
      <c r="N7" s="11">
        <f>D8</f>
        <v>30</v>
      </c>
      <c r="O7" s="11">
        <v>0</v>
      </c>
      <c r="P7" s="11">
        <v>0</v>
      </c>
    </row>
    <row r="8" spans="1:16" x14ac:dyDescent="0.25">
      <c r="A8">
        <v>3</v>
      </c>
      <c r="B8" s="2">
        <v>120</v>
      </c>
      <c r="C8" s="22">
        <v>34</v>
      </c>
      <c r="D8" s="28">
        <f t="shared" si="0"/>
        <v>30</v>
      </c>
      <c r="E8" s="28">
        <f>3*(((C9-C8)/D8)-((C8-C7)/D7))</f>
        <v>0</v>
      </c>
      <c r="F8" s="28">
        <v>2.5641025641025646E-4</v>
      </c>
      <c r="G8" s="28">
        <f t="shared" si="3"/>
        <v>-1.3485280151946824E-5</v>
      </c>
      <c r="H8" s="28">
        <f t="shared" si="1"/>
        <v>0.20444444444444446</v>
      </c>
      <c r="I8" s="24"/>
      <c r="J8" s="11">
        <v>0</v>
      </c>
      <c r="K8" s="11">
        <v>0</v>
      </c>
      <c r="L8" s="11">
        <v>0</v>
      </c>
      <c r="M8" s="11">
        <f>D8</f>
        <v>30</v>
      </c>
      <c r="N8" s="11">
        <f>2*(D8+D9)</f>
        <v>120</v>
      </c>
      <c r="O8" s="11">
        <f>D9</f>
        <v>30</v>
      </c>
      <c r="P8" s="11">
        <v>0</v>
      </c>
    </row>
    <row r="9" spans="1:16" x14ac:dyDescent="0.25">
      <c r="A9">
        <v>4</v>
      </c>
      <c r="B9" s="2">
        <v>150</v>
      </c>
      <c r="C9" s="22">
        <v>40</v>
      </c>
      <c r="D9" s="28">
        <f t="shared" si="0"/>
        <v>30</v>
      </c>
      <c r="E9" s="28">
        <f>3*(((C10-C9)/D9)-((C9-C8)/D8))</f>
        <v>-0.10000000000000006</v>
      </c>
      <c r="F9" s="28">
        <v>-9.5726495726495772E-4</v>
      </c>
      <c r="G9" s="28">
        <f>(F10-F9)/(3*D9)</f>
        <v>1.329534662867997E-5</v>
      </c>
      <c r="H9" s="28">
        <f t="shared" si="1"/>
        <v>0.18341880341880343</v>
      </c>
      <c r="I9" s="24"/>
      <c r="J9" s="11">
        <v>0</v>
      </c>
      <c r="K9" s="11">
        <v>0</v>
      </c>
      <c r="L9" s="11">
        <v>0</v>
      </c>
      <c r="M9" s="11">
        <v>0</v>
      </c>
      <c r="N9" s="11">
        <f>D9</f>
        <v>30</v>
      </c>
      <c r="O9" s="11">
        <f>2*(D9+D10)</f>
        <v>120</v>
      </c>
      <c r="P9" s="11">
        <f>D10</f>
        <v>30</v>
      </c>
    </row>
    <row r="10" spans="1:16" x14ac:dyDescent="0.25">
      <c r="A10">
        <v>5</v>
      </c>
      <c r="B10" s="2">
        <v>180</v>
      </c>
      <c r="C10" s="22">
        <v>45</v>
      </c>
      <c r="D10" s="28">
        <f>B11-B10</f>
        <v>30</v>
      </c>
      <c r="E10" s="28">
        <f t="shared" si="2"/>
        <v>0</v>
      </c>
      <c r="F10" s="28">
        <v>2.3931623931623943E-4</v>
      </c>
      <c r="G10" s="28">
        <f t="shared" si="3"/>
        <v>-2.6590693257359938E-6</v>
      </c>
      <c r="H10" s="28">
        <f t="shared" si="1"/>
        <v>0.16188034188034187</v>
      </c>
      <c r="I10" s="24"/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1</v>
      </c>
    </row>
    <row r="11" spans="1:16" x14ac:dyDescent="0.25">
      <c r="A11">
        <v>6</v>
      </c>
      <c r="B11" s="2">
        <v>210</v>
      </c>
      <c r="C11" s="22">
        <v>50</v>
      </c>
      <c r="D11" s="28"/>
      <c r="E11" s="28">
        <v>0</v>
      </c>
      <c r="F11" s="28">
        <v>0</v>
      </c>
      <c r="G11" s="28"/>
      <c r="H11" s="28"/>
      <c r="I11" s="24"/>
    </row>
    <row r="12" spans="1:16" x14ac:dyDescent="0.25">
      <c r="A12" s="26" t="s">
        <v>34</v>
      </c>
      <c r="B12" s="14">
        <v>170</v>
      </c>
      <c r="C12" s="23" t="s">
        <v>27</v>
      </c>
      <c r="J12" s="25" cm="1">
        <f t="array" ref="J12:P18">MINVERSE(J4:P10)</f>
        <v>1</v>
      </c>
      <c r="K12" s="25">
        <v>-6.0137080500529315E-18</v>
      </c>
      <c r="L12" s="25">
        <v>1.6653345369377347E-17</v>
      </c>
      <c r="M12" s="25">
        <v>4.3021142204224817E-17</v>
      </c>
      <c r="N12" s="25">
        <v>-5.551115123125783E-18</v>
      </c>
      <c r="O12" s="25">
        <v>1.3877787807814458E-18</v>
      </c>
      <c r="P12" s="25">
        <v>-4.4408920985006264E-17</v>
      </c>
    </row>
    <row r="13" spans="1:16" x14ac:dyDescent="0.25">
      <c r="J13" s="25">
        <v>-0.26794871794871794</v>
      </c>
      <c r="K13" s="25">
        <v>8.9316239316239339E-3</v>
      </c>
      <c r="L13" s="25">
        <v>-2.3931623931623975E-3</v>
      </c>
      <c r="M13" s="25">
        <v>6.4102564102562953E-4</v>
      </c>
      <c r="N13" s="25">
        <v>-1.709401709401694E-4</v>
      </c>
      <c r="O13" s="25">
        <v>4.2735042735042349E-5</v>
      </c>
      <c r="P13" s="25">
        <v>-1.2820512820512701E-3</v>
      </c>
    </row>
    <row r="14" spans="1:16" x14ac:dyDescent="0.25">
      <c r="J14" s="25">
        <v>7.179487179487179E-2</v>
      </c>
      <c r="K14" s="25">
        <v>-2.3931623931623936E-3</v>
      </c>
      <c r="L14" s="25">
        <v>9.5726495726495744E-3</v>
      </c>
      <c r="M14" s="25">
        <v>-2.5641025641025611E-3</v>
      </c>
      <c r="N14" s="25">
        <v>6.8376068376068322E-4</v>
      </c>
      <c r="O14" s="25">
        <v>-1.709401709401708E-4</v>
      </c>
      <c r="P14" s="25">
        <v>5.1282051282051247E-3</v>
      </c>
    </row>
    <row r="15" spans="1:16" x14ac:dyDescent="0.25">
      <c r="J15" s="25">
        <v>-1.9230769230769228E-2</v>
      </c>
      <c r="K15" s="25">
        <v>6.4102564102564103E-4</v>
      </c>
      <c r="L15" s="25">
        <v>-2.5641025641025641E-3</v>
      </c>
      <c r="M15" s="25">
        <v>9.6153846153846142E-3</v>
      </c>
      <c r="N15" s="25">
        <v>-2.5641025641025632E-3</v>
      </c>
      <c r="O15" s="25">
        <v>6.4102564102564081E-4</v>
      </c>
      <c r="P15" s="25">
        <v>-1.9230769230769228E-2</v>
      </c>
    </row>
    <row r="16" spans="1:16" x14ac:dyDescent="0.25">
      <c r="J16" s="25">
        <v>5.1282051282051273E-3</v>
      </c>
      <c r="K16" s="25">
        <v>-1.7094017094017091E-4</v>
      </c>
      <c r="L16" s="25">
        <v>6.8376068376068365E-4</v>
      </c>
      <c r="M16" s="25">
        <v>-2.5641025641025637E-3</v>
      </c>
      <c r="N16" s="25">
        <v>9.5726495726495709E-3</v>
      </c>
      <c r="O16" s="25">
        <v>-2.3931623931623927E-3</v>
      </c>
      <c r="P16" s="25">
        <v>7.179487179487179E-2</v>
      </c>
    </row>
    <row r="17" spans="2:16" x14ac:dyDescent="0.25">
      <c r="J17" s="25">
        <v>-1.2820512820512818E-3</v>
      </c>
      <c r="K17" s="25">
        <v>4.2735042735042728E-5</v>
      </c>
      <c r="L17" s="25">
        <v>-1.7094017094017091E-4</v>
      </c>
      <c r="M17" s="25">
        <v>6.4102564102564092E-4</v>
      </c>
      <c r="N17" s="25">
        <v>-2.3931623931623927E-3</v>
      </c>
      <c r="O17" s="25">
        <v>8.9316239316239322E-3</v>
      </c>
      <c r="P17" s="25">
        <v>-0.26794871794871794</v>
      </c>
    </row>
    <row r="18" spans="2:16" x14ac:dyDescent="0.25"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1</v>
      </c>
    </row>
    <row r="20" spans="2:16" x14ac:dyDescent="0.25">
      <c r="B20" t="s">
        <v>35</v>
      </c>
      <c r="C20">
        <f>C6+(H6*(B12-B6))+(F6*((B12-B6)^2))+(G6*((B12-B6)^3))</f>
        <v>42.980436847103519</v>
      </c>
    </row>
    <row r="21" spans="2:16" x14ac:dyDescent="0.25">
      <c r="B21" t="s">
        <v>36</v>
      </c>
      <c r="C21">
        <f>C7+(H7*(B12-B7))+(F7*((B12-B7)^2))+(G7*((B12-B7)^3))</f>
        <v>45.314339981006647</v>
      </c>
    </row>
    <row r="22" spans="2:16" x14ac:dyDescent="0.25">
      <c r="B22" t="s">
        <v>37</v>
      </c>
      <c r="C22">
        <f>C8+(H8*(B12-B8))+(F8*((B12-B8)^2))+(G8*((B12-B8)^3))</f>
        <v>43.177587844254511</v>
      </c>
    </row>
    <row r="23" spans="2:16" x14ac:dyDescent="0.25">
      <c r="B23" s="29" t="s">
        <v>33</v>
      </c>
      <c r="C23" s="29">
        <f>C9+(H9*(B12-B9))+(F9*((B12-B9)^2))+(G9*((B12-B9)^3))</f>
        <v>43.391832858499527</v>
      </c>
    </row>
  </sheetData>
  <mergeCells count="2">
    <mergeCell ref="B1:I1"/>
    <mergeCell ref="B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A8E3-AD24-4E2D-BB1A-8CC66D6CB6D2}">
  <dimension ref="A1:L18"/>
  <sheetViews>
    <sheetView workbookViewId="0">
      <selection activeCell="J17" sqref="J17"/>
    </sheetView>
  </sheetViews>
  <sheetFormatPr baseColWidth="10" defaultRowHeight="15" x14ac:dyDescent="0.25"/>
  <cols>
    <col min="8" max="8" width="12.7109375" bestFit="1" customWidth="1"/>
  </cols>
  <sheetData>
    <row r="1" spans="1:12" x14ac:dyDescent="0.25">
      <c r="A1" s="36" t="s">
        <v>44</v>
      </c>
      <c r="B1" s="37"/>
      <c r="C1" s="37"/>
      <c r="D1" s="37"/>
      <c r="E1" s="37"/>
      <c r="F1" s="37"/>
      <c r="G1" s="37"/>
      <c r="H1" s="38"/>
    </row>
    <row r="2" spans="1:12" x14ac:dyDescent="0.25">
      <c r="A2" s="39" t="s">
        <v>15</v>
      </c>
      <c r="B2" s="39"/>
      <c r="C2" s="39"/>
      <c r="D2" s="39"/>
      <c r="E2" s="39"/>
      <c r="F2" s="39"/>
      <c r="G2" s="39"/>
      <c r="H2" s="39"/>
    </row>
    <row r="3" spans="1:12" x14ac:dyDescent="0.25">
      <c r="E3" s="40" t="s">
        <v>17</v>
      </c>
      <c r="F3" s="40"/>
      <c r="G3" s="40"/>
    </row>
    <row r="5" spans="1:12" x14ac:dyDescent="0.25">
      <c r="A5" s="33" t="s">
        <v>38</v>
      </c>
      <c r="B5" s="33" t="s">
        <v>39</v>
      </c>
      <c r="C5" s="34" t="s">
        <v>40</v>
      </c>
      <c r="D5" s="34" t="s">
        <v>41</v>
      </c>
      <c r="E5" s="34" t="s">
        <v>42</v>
      </c>
      <c r="F5" s="34" t="s">
        <v>43</v>
      </c>
    </row>
    <row r="6" spans="1:12" x14ac:dyDescent="0.25">
      <c r="A6" s="32">
        <v>30</v>
      </c>
      <c r="B6" s="32">
        <v>16</v>
      </c>
      <c r="C6" s="30">
        <f t="shared" ref="C6:C16" si="0">A6</f>
        <v>30</v>
      </c>
      <c r="D6" s="30">
        <f t="shared" ref="D6:D16" si="1">A6^2</f>
        <v>900</v>
      </c>
      <c r="E6" s="30">
        <f t="shared" ref="E6:E16" si="2">A6^3</f>
        <v>27000</v>
      </c>
      <c r="F6" s="30">
        <f t="shared" ref="F6:F16" si="3">A6^4</f>
        <v>810000</v>
      </c>
      <c r="H6" s="35" cm="1">
        <f t="array" ref="H6:L6">LINEST(B6:B16, C6:F16, TRUE,FALSE)</f>
        <v>-4.927677609888769E-9</v>
      </c>
      <c r="I6" s="35">
        <v>2.1027658574734721E-6</v>
      </c>
      <c r="J6" s="35">
        <v>-4.0802949974190706E-4</v>
      </c>
      <c r="K6" s="35">
        <v>0.23323752075660184</v>
      </c>
      <c r="L6" s="35">
        <v>9.2249774884936322</v>
      </c>
    </row>
    <row r="7" spans="1:12" x14ac:dyDescent="0.25">
      <c r="A7" s="32">
        <v>60</v>
      </c>
      <c r="B7" s="32">
        <v>22</v>
      </c>
      <c r="C7" s="30">
        <f t="shared" si="0"/>
        <v>60</v>
      </c>
      <c r="D7" s="30">
        <f t="shared" si="1"/>
        <v>3600</v>
      </c>
      <c r="E7" s="30">
        <f t="shared" si="2"/>
        <v>216000</v>
      </c>
      <c r="F7" s="30">
        <f t="shared" si="3"/>
        <v>12960000</v>
      </c>
    </row>
    <row r="8" spans="1:12" x14ac:dyDescent="0.25">
      <c r="A8" s="32">
        <v>90</v>
      </c>
      <c r="B8" s="32">
        <v>28</v>
      </c>
      <c r="C8" s="30">
        <f t="shared" si="0"/>
        <v>90</v>
      </c>
      <c r="D8" s="30">
        <f t="shared" si="1"/>
        <v>8100</v>
      </c>
      <c r="E8" s="30">
        <f t="shared" si="2"/>
        <v>729000</v>
      </c>
      <c r="F8" s="30">
        <f t="shared" si="3"/>
        <v>65610000</v>
      </c>
    </row>
    <row r="9" spans="1:12" x14ac:dyDescent="0.25">
      <c r="A9" s="32">
        <v>120</v>
      </c>
      <c r="B9" s="32">
        <v>34</v>
      </c>
      <c r="C9" s="30">
        <f t="shared" si="0"/>
        <v>120</v>
      </c>
      <c r="D9" s="30">
        <f t="shared" si="1"/>
        <v>14400</v>
      </c>
      <c r="E9" s="30">
        <f t="shared" si="2"/>
        <v>1728000</v>
      </c>
      <c r="F9" s="30">
        <f t="shared" si="3"/>
        <v>207360000</v>
      </c>
    </row>
    <row r="10" spans="1:12" x14ac:dyDescent="0.25">
      <c r="A10" s="32">
        <v>150</v>
      </c>
      <c r="B10" s="32">
        <v>40</v>
      </c>
      <c r="C10" s="30">
        <f t="shared" si="0"/>
        <v>150</v>
      </c>
      <c r="D10" s="30">
        <f t="shared" si="1"/>
        <v>22500</v>
      </c>
      <c r="E10" s="30">
        <f t="shared" si="2"/>
        <v>3375000</v>
      </c>
      <c r="F10" s="30">
        <f t="shared" si="3"/>
        <v>506250000</v>
      </c>
    </row>
    <row r="11" spans="1:12" x14ac:dyDescent="0.25">
      <c r="A11" s="32">
        <v>180</v>
      </c>
      <c r="B11" s="32">
        <v>45</v>
      </c>
      <c r="C11" s="30">
        <f t="shared" si="0"/>
        <v>180</v>
      </c>
      <c r="D11" s="30">
        <f t="shared" si="1"/>
        <v>32400</v>
      </c>
      <c r="E11" s="30">
        <f t="shared" si="2"/>
        <v>5832000</v>
      </c>
      <c r="F11" s="30">
        <f t="shared" si="3"/>
        <v>1049760000</v>
      </c>
      <c r="H11" s="31" t="s">
        <v>24</v>
      </c>
      <c r="I11" s="12">
        <v>170</v>
      </c>
      <c r="J11" s="12">
        <f>H6*170^4 + I6*170^3 + J6*170^2 + K6*170 + L6</f>
        <v>43.298546515786796</v>
      </c>
    </row>
    <row r="12" spans="1:12" x14ac:dyDescent="0.25">
      <c r="A12" s="32">
        <v>210</v>
      </c>
      <c r="B12" s="32">
        <v>50</v>
      </c>
      <c r="C12" s="30">
        <f t="shared" si="0"/>
        <v>210</v>
      </c>
      <c r="D12" s="30">
        <f t="shared" si="1"/>
        <v>44100</v>
      </c>
      <c r="E12" s="30">
        <f t="shared" si="2"/>
        <v>9261000</v>
      </c>
      <c r="F12" s="30">
        <f t="shared" si="3"/>
        <v>1944810000</v>
      </c>
    </row>
    <row r="13" spans="1:12" x14ac:dyDescent="0.25">
      <c r="A13" s="32">
        <v>240</v>
      </c>
      <c r="B13" s="32">
        <v>54</v>
      </c>
      <c r="C13" s="30">
        <f t="shared" si="0"/>
        <v>240</v>
      </c>
      <c r="D13" s="30">
        <f t="shared" si="1"/>
        <v>57600</v>
      </c>
      <c r="E13" s="30">
        <f t="shared" si="2"/>
        <v>13824000</v>
      </c>
      <c r="F13" s="30">
        <f t="shared" si="3"/>
        <v>3317760000</v>
      </c>
    </row>
    <row r="14" spans="1:12" x14ac:dyDescent="0.25">
      <c r="A14" s="32">
        <v>270</v>
      </c>
      <c r="B14" s="32">
        <v>58</v>
      </c>
      <c r="C14" s="30">
        <f t="shared" si="0"/>
        <v>270</v>
      </c>
      <c r="D14" s="30">
        <f t="shared" si="1"/>
        <v>72900</v>
      </c>
      <c r="E14" s="30">
        <f t="shared" si="2"/>
        <v>19683000</v>
      </c>
      <c r="F14" s="30">
        <f t="shared" si="3"/>
        <v>5314410000</v>
      </c>
    </row>
    <row r="15" spans="1:12" x14ac:dyDescent="0.25">
      <c r="A15" s="32">
        <v>300</v>
      </c>
      <c r="B15" s="32">
        <v>59.5</v>
      </c>
      <c r="C15" s="30">
        <f t="shared" si="0"/>
        <v>300</v>
      </c>
      <c r="D15" s="30">
        <f t="shared" si="1"/>
        <v>90000</v>
      </c>
      <c r="E15" s="30">
        <f t="shared" si="2"/>
        <v>27000000</v>
      </c>
      <c r="F15" s="30">
        <f t="shared" si="3"/>
        <v>8100000000</v>
      </c>
    </row>
    <row r="16" spans="1:12" x14ac:dyDescent="0.25">
      <c r="A16" s="32">
        <v>320</v>
      </c>
      <c r="B16" s="32">
        <v>59.15</v>
      </c>
      <c r="C16" s="30">
        <f t="shared" si="0"/>
        <v>320</v>
      </c>
      <c r="D16" s="30">
        <f t="shared" si="1"/>
        <v>102400</v>
      </c>
      <c r="E16" s="30">
        <f t="shared" si="2"/>
        <v>32768000</v>
      </c>
      <c r="F16" s="30">
        <f t="shared" si="3"/>
        <v>10485760000</v>
      </c>
    </row>
    <row r="18" spans="1:2" x14ac:dyDescent="0.25">
      <c r="A18" s="12">
        <v>170</v>
      </c>
      <c r="B18" s="12">
        <f>H6*170^4 + I6*170^3 + J6*170^2 + K6*170 + L6</f>
        <v>43.298546515786796</v>
      </c>
    </row>
  </sheetData>
  <mergeCells count="3">
    <mergeCell ref="E3:G3"/>
    <mergeCell ref="A2:H2"/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6343-7AE3-4765-97A2-20A60F02F495}">
  <dimension ref="B8:M21"/>
  <sheetViews>
    <sheetView workbookViewId="0">
      <selection activeCell="B9" sqref="B9"/>
    </sheetView>
  </sheetViews>
  <sheetFormatPr baseColWidth="10" defaultRowHeight="15" x14ac:dyDescent="0.25"/>
  <sheetData>
    <row r="8" spans="2:13" x14ac:dyDescent="0.25">
      <c r="B8" s="4" t="s">
        <v>1</v>
      </c>
      <c r="C8" s="4" t="s">
        <v>2</v>
      </c>
      <c r="D8" s="11" t="s">
        <v>3</v>
      </c>
      <c r="E8" s="11" t="s">
        <v>4</v>
      </c>
      <c r="F8" s="11" t="s">
        <v>5</v>
      </c>
      <c r="G8" s="11" t="s">
        <v>6</v>
      </c>
      <c r="H8" s="11" t="s">
        <v>7</v>
      </c>
      <c r="I8" s="11" t="s">
        <v>8</v>
      </c>
      <c r="J8" s="11" t="s">
        <v>9</v>
      </c>
      <c r="K8" s="11" t="s">
        <v>10</v>
      </c>
      <c r="L8" s="11" t="s">
        <v>11</v>
      </c>
      <c r="M8" s="11" t="s">
        <v>12</v>
      </c>
    </row>
    <row r="9" spans="2:13" x14ac:dyDescent="0.25">
      <c r="B9" s="2">
        <v>30</v>
      </c>
      <c r="C9" s="2">
        <v>10</v>
      </c>
      <c r="D9">
        <f>(C10-C9)/(B10-B9)</f>
        <v>0.16666666666666666</v>
      </c>
      <c r="E9">
        <f>(D10-D9)/(B11-B9)</f>
        <v>0</v>
      </c>
      <c r="F9">
        <f t="shared" ref="F9:F16" si="0">(E10-E9)/(B12-B9)</f>
        <v>0</v>
      </c>
      <c r="G9">
        <f t="shared" ref="G9:G15" si="1">(F10-F9)/(B13-B9)</f>
        <v>-1.0288065843621397E-7</v>
      </c>
      <c r="H9">
        <f t="shared" ref="H9:H14" si="2">(G10-G9)/(B14-B9)</f>
        <v>2.4005486968449929E-9</v>
      </c>
      <c r="I9" s="1">
        <f>(H10-H9)/(B15-B9)</f>
        <v>-3.2388355433622919E-11</v>
      </c>
      <c r="J9">
        <f>(I10-I9)/(B16-B9)</f>
        <v>3.0846052793926588E-13</v>
      </c>
      <c r="K9">
        <f>(J10-J9)/(B17-B9)</f>
        <v>-2.2302905819138098E-15</v>
      </c>
      <c r="L9" s="1">
        <f>(K10-K9)/(B18-B9)</f>
        <v>1.2740517448471858E-17</v>
      </c>
      <c r="M9">
        <f>(L10-L9)/(B19-B9)</f>
        <v>-5.9269073844539408E-20</v>
      </c>
    </row>
    <row r="10" spans="2:13" x14ac:dyDescent="0.25">
      <c r="B10" s="2">
        <v>60</v>
      </c>
      <c r="C10" s="2">
        <v>15</v>
      </c>
      <c r="D10">
        <f t="shared" ref="D10:D18" si="3">(C11-C10)/(B11-B10)</f>
        <v>0.16666666666666666</v>
      </c>
      <c r="E10">
        <f>(D11-D10)/(B12-B10)</f>
        <v>0</v>
      </c>
      <c r="F10">
        <f t="shared" si="0"/>
        <v>-1.2345679012345677E-5</v>
      </c>
      <c r="G10">
        <f t="shared" si="1"/>
        <v>2.5720164609053495E-7</v>
      </c>
      <c r="H10">
        <f t="shared" si="2"/>
        <v>-3.4293552812071327E-9</v>
      </c>
      <c r="I10" s="1">
        <f>(H11-H10)/(B16-B10)</f>
        <v>3.2388355433622919E-11</v>
      </c>
      <c r="J10">
        <f>(I11-I10)/(B17-B10)</f>
        <v>-2.2680921172004845E-13</v>
      </c>
      <c r="K10">
        <f>(J11-J10)/(B18-B10)</f>
        <v>1.2096491291735917E-15</v>
      </c>
      <c r="L10" s="1">
        <f>(K11-K10)/(B19-B10)</f>
        <v>-5.0402047048899644E-18</v>
      </c>
    </row>
    <row r="11" spans="2:13" x14ac:dyDescent="0.25">
      <c r="B11" s="2">
        <v>90</v>
      </c>
      <c r="C11" s="2">
        <v>20</v>
      </c>
      <c r="D11">
        <f t="shared" si="3"/>
        <v>0.16666666666666666</v>
      </c>
      <c r="E11">
        <f t="shared" ref="E11:E17" si="4">(D12-D11)/(B13-B11)</f>
        <v>-1.1111111111111109E-3</v>
      </c>
      <c r="F11">
        <f t="shared" si="0"/>
        <v>1.8518518518518515E-5</v>
      </c>
      <c r="G11">
        <f t="shared" si="1"/>
        <v>-2.5720164609053495E-7</v>
      </c>
      <c r="H11">
        <f t="shared" si="2"/>
        <v>2.4005486968449929E-9</v>
      </c>
      <c r="I11" s="1">
        <f>(H12-H11)/(B17-B11)</f>
        <v>-1.5241579027587253E-11</v>
      </c>
      <c r="J11">
        <f>(I12-I11)/(B18-B11)</f>
        <v>6.3506579281613526E-14</v>
      </c>
      <c r="K11">
        <f>(J12-J11)/(B19-B11)</f>
        <v>-1.5120614114669866E-16</v>
      </c>
      <c r="L11" s="1"/>
    </row>
    <row r="12" spans="2:13" x14ac:dyDescent="0.25">
      <c r="B12" s="2">
        <v>120</v>
      </c>
      <c r="C12" s="2">
        <v>25</v>
      </c>
      <c r="D12">
        <f t="shared" si="3"/>
        <v>0.1</v>
      </c>
      <c r="E12">
        <f t="shared" si="4"/>
        <v>5.5555555555555545E-4</v>
      </c>
      <c r="F12">
        <f t="shared" si="0"/>
        <v>-1.2345679012345677E-5</v>
      </c>
      <c r="G12">
        <f t="shared" si="1"/>
        <v>1.0288065843621396E-7</v>
      </c>
      <c r="H12">
        <f t="shared" si="2"/>
        <v>-3.4293552812071291E-10</v>
      </c>
      <c r="I12" s="1">
        <f>(H13-H12)/(B18-B12)</f>
        <v>-1.9051973784484115E-12</v>
      </c>
      <c r="J12">
        <f>(I13-I12)/(B19-B12)</f>
        <v>2.7217105406405851E-14</v>
      </c>
      <c r="L12" s="1"/>
    </row>
    <row r="13" spans="2:13" x14ac:dyDescent="0.25">
      <c r="B13" s="2">
        <v>150</v>
      </c>
      <c r="C13" s="2">
        <v>28</v>
      </c>
      <c r="D13">
        <f t="shared" si="3"/>
        <v>0.13333333333333333</v>
      </c>
      <c r="E13">
        <f t="shared" si="4"/>
        <v>-5.5555555555555545E-4</v>
      </c>
      <c r="F13">
        <f t="shared" si="0"/>
        <v>-2.4093381610788988E-21</v>
      </c>
      <c r="G13">
        <f t="shared" si="1"/>
        <v>5.1440329218107025E-8</v>
      </c>
      <c r="H13">
        <f t="shared" si="2"/>
        <v>-6.8587105624142695E-10</v>
      </c>
      <c r="I13" s="1">
        <f>(H14-H13)/(B19-B13)</f>
        <v>3.8103947568968173E-12</v>
      </c>
    </row>
    <row r="14" spans="2:13" x14ac:dyDescent="0.25">
      <c r="B14" s="2">
        <v>180</v>
      </c>
      <c r="C14" s="2">
        <v>32</v>
      </c>
      <c r="D14">
        <f t="shared" si="3"/>
        <v>0.1</v>
      </c>
      <c r="E14">
        <f t="shared" si="4"/>
        <v>-5.5555555555555566E-4</v>
      </c>
      <c r="F14">
        <f t="shared" si="0"/>
        <v>6.1728395061728408E-6</v>
      </c>
      <c r="G14">
        <f t="shared" si="1"/>
        <v>-5.1440329218107005E-8</v>
      </c>
      <c r="H14">
        <f t="shared" si="2"/>
        <v>8.8232598672322958E-26</v>
      </c>
      <c r="I14" s="1"/>
    </row>
    <row r="15" spans="2:13" x14ac:dyDescent="0.25">
      <c r="B15" s="2">
        <v>210</v>
      </c>
      <c r="C15" s="2">
        <v>35</v>
      </c>
      <c r="D15">
        <f t="shared" si="3"/>
        <v>6.6666666666666666E-2</v>
      </c>
      <c r="E15">
        <f t="shared" si="4"/>
        <v>0</v>
      </c>
      <c r="F15">
        <f t="shared" si="0"/>
        <v>0</v>
      </c>
      <c r="G15">
        <f t="shared" si="1"/>
        <v>-5.1440329218106992E-8</v>
      </c>
      <c r="I15" s="1"/>
    </row>
    <row r="16" spans="2:13" x14ac:dyDescent="0.25">
      <c r="B16" s="2">
        <v>240</v>
      </c>
      <c r="C16" s="2">
        <v>37</v>
      </c>
      <c r="D16">
        <f t="shared" si="3"/>
        <v>6.6666666666666666E-2</v>
      </c>
      <c r="E16">
        <f t="shared" si="4"/>
        <v>0</v>
      </c>
      <c r="F16">
        <f t="shared" si="0"/>
        <v>-6.1728395061728391E-6</v>
      </c>
      <c r="I16" s="1"/>
    </row>
    <row r="17" spans="2:9" x14ac:dyDescent="0.25">
      <c r="B17" s="2">
        <v>270</v>
      </c>
      <c r="C17" s="2">
        <v>39</v>
      </c>
      <c r="D17">
        <f t="shared" si="3"/>
        <v>6.6666666666666666E-2</v>
      </c>
      <c r="E17">
        <f t="shared" si="4"/>
        <v>-5.5555555555555556E-4</v>
      </c>
      <c r="I17" s="1"/>
    </row>
    <row r="18" spans="2:9" x14ac:dyDescent="0.25">
      <c r="B18" s="2">
        <v>300</v>
      </c>
      <c r="C18" s="2">
        <v>41</v>
      </c>
      <c r="D18">
        <f t="shared" si="3"/>
        <v>3.3333333333333333E-2</v>
      </c>
      <c r="I18" s="1"/>
    </row>
    <row r="19" spans="2:9" x14ac:dyDescent="0.25">
      <c r="B19" s="2">
        <v>330</v>
      </c>
      <c r="C19" s="3">
        <v>42</v>
      </c>
      <c r="I19" s="1"/>
    </row>
    <row r="20" spans="2:9" x14ac:dyDescent="0.25">
      <c r="B20" s="8"/>
      <c r="C20" s="9"/>
      <c r="I20" s="1"/>
    </row>
    <row r="21" spans="2:9" x14ac:dyDescent="0.25">
      <c r="B21" s="10">
        <v>100</v>
      </c>
      <c r="C21" s="12">
        <f xml:space="preserve"> C9 + D9*(B21-B9) + E9*(B21-B9)*(B21-B10) + F9*(B21-B9)*(B21-B10)*(B21-B11) + G9*(B21-B9)*(B21-B10)*(B21-B11)*(B21-B12) + H9*(B21-B9)*(B21-B10)*(B21-B11)*(B21-B12)*(B21-B13) + I9*(B21-B9)*(B21-B10)*(B21-B11)*(B21-B12)*(B21-B13)*(B21-B14) + J9*(B21-B9)*(B21-B10)*(B21-B11)*(B21-B12)*(B21-B13)*(B21-B14)*(B21-B15) + K9*(B21-B9)*(B21-B10)*(B21-B11)*(B21-B12)*(B21-B13)*(B21-B14)*(B21-B15)*(B21-B16) + L9*(B21-B9)*(B21-B10)*(B21-B11)*(B21-B12)*(B21-B13)*(B21-B14)*(B21-B15)*(B21-B16)*(B21-B17) + M9*(B21-B9)*(B21-B10)*(B21-B11)*(B21-B12)*(B21-B13)*(B21-B14)*(B21-B15)*(B21-B16)*(B21-B17)*(B21-B18)</f>
        <v>22.161214927380879</v>
      </c>
      <c r="I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0491-7562-406D-BC40-53C9DCEACF7F}">
  <dimension ref="A4:F17"/>
  <sheetViews>
    <sheetView workbookViewId="0">
      <selection activeCell="A4" sqref="A4:F17"/>
    </sheetView>
  </sheetViews>
  <sheetFormatPr baseColWidth="10" defaultRowHeight="15" x14ac:dyDescent="0.25"/>
  <sheetData>
    <row r="4" spans="1:6" x14ac:dyDescent="0.25">
      <c r="A4" s="16"/>
      <c r="B4" s="13" t="s">
        <v>1</v>
      </c>
      <c r="C4" s="13" t="s">
        <v>16</v>
      </c>
      <c r="D4" s="16"/>
    </row>
    <row r="5" spans="1:6" x14ac:dyDescent="0.25">
      <c r="A5" s="7"/>
      <c r="B5" s="2">
        <v>30</v>
      </c>
      <c r="C5" s="2">
        <v>16</v>
      </c>
      <c r="D5" s="7"/>
      <c r="E5" s="41" t="s">
        <v>18</v>
      </c>
      <c r="F5" s="41"/>
    </row>
    <row r="6" spans="1:6" x14ac:dyDescent="0.25">
      <c r="A6" s="7"/>
      <c r="B6" s="14">
        <v>60</v>
      </c>
      <c r="C6" s="14">
        <v>22</v>
      </c>
      <c r="D6" s="7"/>
    </row>
    <row r="7" spans="1:6" x14ac:dyDescent="0.25">
      <c r="A7" s="7"/>
      <c r="B7" s="14">
        <v>90</v>
      </c>
      <c r="C7" s="14">
        <v>28</v>
      </c>
      <c r="D7" s="7"/>
      <c r="E7" s="18" t="s">
        <v>19</v>
      </c>
      <c r="F7">
        <f>((B17-B7)*(B17-B8)*(B17-B9)*(B17-B10))/((B6-B7)*(B6-B8)*(B6-B9)*(B6-B10))</f>
        <v>-4.1152263374485597E-2</v>
      </c>
    </row>
    <row r="8" spans="1:6" x14ac:dyDescent="0.25">
      <c r="A8" s="7"/>
      <c r="B8" s="14">
        <v>120</v>
      </c>
      <c r="C8" s="14">
        <v>34</v>
      </c>
      <c r="D8" s="7"/>
      <c r="E8" s="18" t="s">
        <v>20</v>
      </c>
      <c r="F8">
        <f xml:space="preserve"> ((B17 - B6)*(B17 - B8)*(B17 - B9)*(B17 - B10)) / ((B7 - B6)*(B7 - B8)*(B7 - B9)*(B7 - B10))</f>
        <v>0.22633744855967078</v>
      </c>
    </row>
    <row r="9" spans="1:6" x14ac:dyDescent="0.25">
      <c r="A9" s="7"/>
      <c r="B9" s="14">
        <v>150</v>
      </c>
      <c r="C9" s="14">
        <v>40</v>
      </c>
      <c r="D9" s="7"/>
      <c r="E9" s="18" t="s">
        <v>21</v>
      </c>
      <c r="F9">
        <f xml:space="preserve"> ((B17 - B6)*(B17 - B7)*(B17 - B9)*(B17 - B10)) / ((B8 - B6)*(B8 - B7)*(B8 - B9)*(B8 - B10))</f>
        <v>-0.54320987654320985</v>
      </c>
    </row>
    <row r="10" spans="1:6" x14ac:dyDescent="0.25">
      <c r="A10" s="7"/>
      <c r="B10" s="14">
        <v>180</v>
      </c>
      <c r="C10" s="14">
        <v>45</v>
      </c>
      <c r="D10" s="7"/>
      <c r="E10" s="18" t="s">
        <v>22</v>
      </c>
      <c r="F10">
        <f xml:space="preserve"> ((B17 - B6)*(B17 - B7)*(B17 - B8)*(B17 - B10)) / ((B9 - B6)*(B9 - B7)*(B9 - B8)*(B9 - B10))</f>
        <v>0.90534979423868311</v>
      </c>
    </row>
    <row r="11" spans="1:6" x14ac:dyDescent="0.25">
      <c r="A11" s="7"/>
      <c r="B11" s="15">
        <v>210</v>
      </c>
      <c r="C11" s="15">
        <v>50</v>
      </c>
      <c r="D11" s="7"/>
      <c r="E11" s="18" t="s">
        <v>23</v>
      </c>
      <c r="F11">
        <f xml:space="preserve"> ((B17 - B6)*(B17 - B7)*(B17 - B8)*(B17 - B9)) / ((B10 - B6)*(B10 - B7)*(B10 - B8)*(B10 - B9))</f>
        <v>0.45267489711934156</v>
      </c>
    </row>
    <row r="12" spans="1:6" x14ac:dyDescent="0.25">
      <c r="A12" s="7"/>
      <c r="B12" s="2">
        <v>240</v>
      </c>
      <c r="C12" s="2">
        <v>54</v>
      </c>
      <c r="D12" s="7"/>
    </row>
    <row r="13" spans="1:6" x14ac:dyDescent="0.25">
      <c r="A13" s="7"/>
      <c r="B13" s="2">
        <v>270</v>
      </c>
      <c r="C13" s="2">
        <v>58</v>
      </c>
      <c r="D13" s="7"/>
    </row>
    <row r="14" spans="1:6" x14ac:dyDescent="0.25">
      <c r="A14" s="7"/>
      <c r="B14" s="2">
        <v>300</v>
      </c>
      <c r="C14" s="2">
        <v>59.5</v>
      </c>
      <c r="D14" s="7"/>
    </row>
    <row r="15" spans="1:6" x14ac:dyDescent="0.25">
      <c r="A15" s="7"/>
      <c r="B15" s="2">
        <v>320</v>
      </c>
      <c r="C15" s="3">
        <v>59.15</v>
      </c>
      <c r="D15" s="17"/>
    </row>
    <row r="16" spans="1:6" x14ac:dyDescent="0.25">
      <c r="D16" s="19"/>
    </row>
    <row r="17" spans="1:3" x14ac:dyDescent="0.25">
      <c r="A17" s="20" t="s">
        <v>24</v>
      </c>
      <c r="B17" s="20">
        <v>170</v>
      </c>
      <c r="C17" s="21">
        <f>C6*F7 + C7*F8 + C8*F9 + C9*F10 + C10*F11</f>
        <v>43.547325102880663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NEWTON</vt:lpstr>
      <vt:lpstr>LAGRANGE</vt:lpstr>
      <vt:lpstr>SPLINE</vt:lpstr>
      <vt:lpstr>REGRESION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INDUSTRIES</dc:creator>
  <cp:lastModifiedBy>RUDY INDUSTRIES</cp:lastModifiedBy>
  <dcterms:created xsi:type="dcterms:W3CDTF">2025-04-19T04:50:20Z</dcterms:created>
  <dcterms:modified xsi:type="dcterms:W3CDTF">2025-06-10T13:39:53Z</dcterms:modified>
</cp:coreProperties>
</file>