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60" yWindow="-120" windowWidth="28110" windowHeight="16440" firstSheet="4" activeTab="4"/>
  </bookViews>
  <sheets>
    <sheet name="Hilf" sheetId="14" state="hidden" r:id="rId1"/>
    <sheet name="Feiertage" sheetId="5" r:id="rId2"/>
    <sheet name="Historie" sheetId="69" r:id="rId3"/>
    <sheet name="Wochenbericht" sheetId="118" r:id="rId4"/>
    <sheet name="Stammdaten" sheetId="6" r:id="rId5"/>
    <sheet name="Januar" sheetId="144" r:id="rId6"/>
    <sheet name="Februar" sheetId="164" r:id="rId7"/>
    <sheet name="März" sheetId="165" r:id="rId8"/>
    <sheet name="April" sheetId="166" r:id="rId9"/>
    <sheet name="Mai" sheetId="167" r:id="rId10"/>
    <sheet name="Juni" sheetId="168" r:id="rId11"/>
    <sheet name="Juli" sheetId="169" r:id="rId12"/>
    <sheet name="August" sheetId="170" r:id="rId13"/>
    <sheet name="September" sheetId="171" r:id="rId14"/>
    <sheet name="Oktober" sheetId="172" r:id="rId15"/>
    <sheet name="November" sheetId="173" r:id="rId16"/>
    <sheet name="Dezember" sheetId="174" r:id="rId17"/>
  </sheets>
  <definedNames>
    <definedName name="_xlnm.Print_Area" localSheetId="8">April!$C$1:$Z$33</definedName>
    <definedName name="_xlnm.Print_Area" localSheetId="12">August!$C$1:$Z$33</definedName>
    <definedName name="_xlnm.Print_Area" localSheetId="16">Dezember!$C$1:$Z$33</definedName>
    <definedName name="_xlnm.Print_Area" localSheetId="6">Februar!$C$1:$Z$33</definedName>
    <definedName name="_xlnm.Print_Area" localSheetId="5">Januar!$C$1:$Z$33</definedName>
    <definedName name="_xlnm.Print_Area" localSheetId="11">Juli!$C$1:$Z$33</definedName>
    <definedName name="_xlnm.Print_Area" localSheetId="10">Juni!$C$1:$Z$33</definedName>
    <definedName name="_xlnm.Print_Area" localSheetId="9">Mai!$C$1:$Z$33</definedName>
    <definedName name="_xlnm.Print_Area" localSheetId="7">März!$C$1:$Z$33</definedName>
    <definedName name="_xlnm.Print_Area" localSheetId="15">November!$C$1:$Z$33</definedName>
    <definedName name="_xlnm.Print_Area" localSheetId="14">Oktober!$C$1:$Z$33</definedName>
    <definedName name="_xlnm.Print_Area" localSheetId="13">September!$C$1:$Z$33</definedName>
    <definedName name="_xlnm.Print_Area" localSheetId="3">Wochenbericht!$A$1:$N$15</definedName>
    <definedName name="Effektiv" localSheetId="8">April!$K$3:$K$33</definedName>
    <definedName name="Effektiv" localSheetId="12">August!$K$3:$K$33</definedName>
    <definedName name="Effektiv" localSheetId="16">Dezember!$K$3:$K$33</definedName>
    <definedName name="Effektiv" localSheetId="6">Februar!$K$3:$K$33</definedName>
    <definedName name="Effektiv" localSheetId="5">Januar!$K$3:$K$33</definedName>
    <definedName name="Effektiv" localSheetId="11">Juli!$K$3:$K$33</definedName>
    <definedName name="Effektiv" localSheetId="10">Juni!$K$3:$K$33</definedName>
    <definedName name="Effektiv" localSheetId="9">Mai!$K$3:$K$33</definedName>
    <definedName name="Effektiv" localSheetId="7">März!$K$3:$K$33</definedName>
    <definedName name="Effektiv" localSheetId="15">November!$K$3:$K$33</definedName>
    <definedName name="Effektiv" localSheetId="14">Oktober!$K$3:$K$33</definedName>
    <definedName name="Effektiv" localSheetId="13">September!$K$3:$K$33</definedName>
    <definedName name="Eintraege" localSheetId="8">April!$O$3:$P$33,April!$R$3:$S$33,April!$U$3:$U$33</definedName>
    <definedName name="Eintraege" localSheetId="12">August!$O$3:$P$33,August!$R$3:$S$33,August!$U$3:$U$33</definedName>
    <definedName name="Eintraege" localSheetId="16">Dezember!$O$3:$P$33,Dezember!$R$3:$S$33,Dezember!$U$3:$U$33</definedName>
    <definedName name="Eintraege" localSheetId="6">Februar!$O$3:$P$33,Februar!$R$3:$S$33,Februar!$U$3:$U$33</definedName>
    <definedName name="Eintraege" localSheetId="5">Januar!$O$3:$P$33,Januar!$R$3:$S$33,Januar!$U$3:$U$33</definedName>
    <definedName name="Eintraege" localSheetId="11">Juli!$O$3:$P$33,Juli!$R$3:$S$33,Juli!$U$3:$U$33</definedName>
    <definedName name="Eintraege" localSheetId="10">Juni!$O$3:$P$33,Juni!$R$3:$S$33,Juni!$U$3:$U$33</definedName>
    <definedName name="Eintraege" localSheetId="9">Mai!$O$3:$P$33,Mai!$R$3:$S$33,Mai!$U$3:$U$33</definedName>
    <definedName name="Eintraege" localSheetId="7">März!$O$3:$P$33,März!$R$3:$S$33,März!$U$3:$U$33</definedName>
    <definedName name="Eintraege" localSheetId="15">November!$O$3:$P$33,November!$R$3:$S$33,November!$U$3:$U$33</definedName>
    <definedName name="Eintraege" localSheetId="14">Oktober!$O$3:$P$33,Oktober!$R$3:$S$33,Oktober!$U$3:$U$33</definedName>
    <definedName name="Eintraege" localSheetId="13">September!$O$3:$P$33,September!$R$3:$S$33,September!$U$3:$U$33</definedName>
    <definedName name="Guthaben" localSheetId="8">April!$D$14</definedName>
    <definedName name="Guthaben" localSheetId="12">August!$D$14</definedName>
    <definedName name="Guthaben" localSheetId="16">Dezember!$D$14</definedName>
    <definedName name="Guthaben" localSheetId="6">Februar!$D$14</definedName>
    <definedName name="Guthaben" localSheetId="5">Januar!$D$14</definedName>
    <definedName name="Guthaben" localSheetId="11">Juli!$D$14</definedName>
    <definedName name="Guthaben" localSheetId="10">Juni!$D$14</definedName>
    <definedName name="Guthaben" localSheetId="9">Mai!$D$14</definedName>
    <definedName name="Guthaben" localSheetId="7">März!$D$14</definedName>
    <definedName name="Guthaben" localSheetId="15">November!$D$14</definedName>
    <definedName name="Guthaben" localSheetId="14">Oktober!$D$14</definedName>
    <definedName name="Guthaben" localSheetId="13">September!$D$14</definedName>
    <definedName name="Ist" localSheetId="8">April!$X$3:$X$33</definedName>
    <definedName name="Ist" localSheetId="12">August!$X$3:$X$33</definedName>
    <definedName name="Ist" localSheetId="16">Dezember!$X$3:$X$33</definedName>
    <definedName name="Ist" localSheetId="6">Februar!$X$3:$X$33</definedName>
    <definedName name="Ist" localSheetId="5">Januar!$X$3:$X$33</definedName>
    <definedName name="Ist" localSheetId="11">Juli!$X$3:$X$33</definedName>
    <definedName name="Ist" localSheetId="10">Juni!$X$3:$X$33</definedName>
    <definedName name="Ist" localSheetId="9">Mai!$X$3:$X$33</definedName>
    <definedName name="Ist" localSheetId="7">März!$X$3:$X$33</definedName>
    <definedName name="Ist" localSheetId="15">November!$X$3:$X$33</definedName>
    <definedName name="Ist" localSheetId="14">Oktober!$X$3:$X$33</definedName>
    <definedName name="Ist" localSheetId="13">September!$X$3:$X$33</definedName>
    <definedName name="MussTag" localSheetId="8">April!$L$3:$L$33</definedName>
    <definedName name="MussTag" localSheetId="12">August!$L$3:$L$33</definedName>
    <definedName name="MussTag" localSheetId="16">Dezember!$L$3:$L$33</definedName>
    <definedName name="MussTag" localSheetId="6">Februar!$L$3:$L$33</definedName>
    <definedName name="MussTag" localSheetId="5">Januar!$L$3:$L$33</definedName>
    <definedName name="MussTag" localSheetId="11">Juli!$L$3:$L$33</definedName>
    <definedName name="MussTag" localSheetId="10">Juni!$L$3:$L$33</definedName>
    <definedName name="MussTag" localSheetId="9">Mai!$L$3:$L$33</definedName>
    <definedName name="MussTag" localSheetId="7">März!$L$3:$L$33</definedName>
    <definedName name="MussTag" localSheetId="15">November!$L$3:$L$33</definedName>
    <definedName name="MussTag" localSheetId="14">Oktober!$L$3:$L$33</definedName>
    <definedName name="MussTag" localSheetId="13">September!$L$3:$L$33</definedName>
    <definedName name="Soll" localSheetId="8">April!$W$3:$W$33</definedName>
    <definedName name="Soll" localSheetId="12">August!$W$3:$W$33</definedName>
    <definedName name="Soll" localSheetId="16">Dezember!$W$3:$W$33</definedName>
    <definedName name="Soll" localSheetId="6">Februar!$W$3:$W$33</definedName>
    <definedName name="Soll" localSheetId="5">Januar!$W$3:$W$33</definedName>
    <definedName name="Soll" localSheetId="11">Juli!$W$3:$W$33</definedName>
    <definedName name="Soll" localSheetId="10">Juni!$W$3:$W$33</definedName>
    <definedName name="Soll" localSheetId="9">Mai!$W$3:$W$33</definedName>
    <definedName name="Soll" localSheetId="7">März!$W$3:$W$33</definedName>
    <definedName name="Soll" localSheetId="15">November!$W$3:$W$33</definedName>
    <definedName name="Soll" localSheetId="14">Oktober!$W$3:$W$33</definedName>
    <definedName name="Soll" localSheetId="13">September!$W$3:$W$33</definedName>
    <definedName name="Tätigkeiten" localSheetId="8">April!$Z$3:$Z$33</definedName>
    <definedName name="Tätigkeiten" localSheetId="12">August!$Z$3:$Z$33</definedName>
    <definedName name="Tätigkeiten" localSheetId="16">Dezember!$Z$3:$Z$33</definedName>
    <definedName name="Tätigkeiten" localSheetId="6">Februar!$Z$3:$Z$33</definedName>
    <definedName name="Tätigkeiten" localSheetId="5">Januar!$Z$3:$Z$33</definedName>
    <definedName name="Tätigkeiten" localSheetId="11">Juli!$Z$3:$Z$33</definedName>
    <definedName name="Tätigkeiten" localSheetId="10">Juni!$Z$3:$Z$33</definedName>
    <definedName name="Tätigkeiten" localSheetId="9">Mai!$Z$3:$Z$33</definedName>
    <definedName name="Tätigkeiten" localSheetId="7">März!$Z$3:$Z$33</definedName>
    <definedName name="Tätigkeiten" localSheetId="15">November!$Z$3:$Z$33</definedName>
    <definedName name="Tätigkeiten" localSheetId="14">Oktober!$Z$3:$Z$33</definedName>
    <definedName name="Tätigkeiten" localSheetId="13">September!$Z$3:$Z$33</definedName>
    <definedName name="TypIst" localSheetId="8">April!$N$3:$N$33</definedName>
    <definedName name="TypIst" localSheetId="12">August!$N$3:$N$33</definedName>
    <definedName name="TypIst" localSheetId="16">Dezember!$N$3:$N$33</definedName>
    <definedName name="TypIst" localSheetId="6">Februar!$N$3:$N$33</definedName>
    <definedName name="TypIst" localSheetId="5">Januar!$N$3:$N$33</definedName>
    <definedName name="TypIst" localSheetId="11">Juli!$N$3:$N$33</definedName>
    <definedName name="TypIst" localSheetId="10">Juni!$N$3:$N$33</definedName>
    <definedName name="TypIst" localSheetId="9">Mai!$N$3:$N$33</definedName>
    <definedName name="TypIst" localSheetId="7">März!$N$3:$N$33</definedName>
    <definedName name="TypIst" localSheetId="15">November!$N$3:$N$33</definedName>
    <definedName name="TypIst" localSheetId="14">Oktober!$N$3:$N$33</definedName>
    <definedName name="TypIst" localSheetId="13">September!$N$3:$N$33</definedName>
    <definedName name="TypPlan" localSheetId="8">April!$M$3:$M$33</definedName>
    <definedName name="TypPlan" localSheetId="12">August!$M$3:$M$33</definedName>
    <definedName name="TypPlan" localSheetId="16">Dezember!$M$3:$M$33</definedName>
    <definedName name="TypPlan" localSheetId="6">Februar!$M$3:$M$33</definedName>
    <definedName name="TypPlan" localSheetId="5">Januar!$M$3:$M$33</definedName>
    <definedName name="TypPlan" localSheetId="11">Juli!$M$3:$M$33</definedName>
    <definedName name="TypPlan" localSheetId="10">Juni!$M$3:$M$33</definedName>
    <definedName name="TypPlan" localSheetId="9">Mai!$M$3:$M$33</definedName>
    <definedName name="TypPlan" localSheetId="7">März!$M$3:$M$33</definedName>
    <definedName name="TypPlan" localSheetId="15">November!$M$3:$M$33</definedName>
    <definedName name="TypPlan" localSheetId="14">Oktober!$M$3:$M$33</definedName>
    <definedName name="TypPlan" localSheetId="13">September!$M$3:$M$33</definedName>
    <definedName name="UrlaubGenommen" localSheetId="8">April!$D$20:$D$21</definedName>
    <definedName name="UrlaubGenommen" localSheetId="12">August!$D$20:$D$21</definedName>
    <definedName name="UrlaubGenommen" localSheetId="16">Dezember!$D$20:$D$21</definedName>
    <definedName name="UrlaubGenommen" localSheetId="6">Februar!$D$20:$D$21</definedName>
    <definedName name="UrlaubGenommen" localSheetId="5">Januar!$D$20:$D$21</definedName>
    <definedName name="UrlaubGenommen" localSheetId="11">Juli!$D$20:$D$21</definedName>
    <definedName name="UrlaubGenommen" localSheetId="10">Juni!$D$20:$D$21</definedName>
    <definedName name="UrlaubGenommen" localSheetId="9">Mai!$D$20:$D$21</definedName>
    <definedName name="UrlaubGenommen" localSheetId="7">März!$D$20:$D$21</definedName>
    <definedName name="UrlaubGenommen" localSheetId="15">November!$D$20:$D$21</definedName>
    <definedName name="UrlaubGenommen" localSheetId="14">Oktober!$D$20:$D$21</definedName>
    <definedName name="UrlaubGenommen" localSheetId="13">September!$D$20:$D$21</definedName>
    <definedName name="Zeiten" localSheetId="8">April!$E$3:$G$33,April!$O$3:$P$33,April!$R$3:$S$33,April!$U$3:$U$33</definedName>
    <definedName name="Zeiten" localSheetId="12">August!$E$3:$G$33,August!$O$3:$P$33,August!$R$3:$S$33,August!$U$3:$U$33</definedName>
    <definedName name="Zeiten" localSheetId="16">Dezember!$E$3:$G$33,Dezember!$O$3:$P$33,Dezember!$R$3:$S$33,Dezember!$U$3:$U$33</definedName>
    <definedName name="Zeiten" localSheetId="6">Februar!$E$3:$G$33,Februar!$O$3:$P$33,Februar!$R$3:$S$33,Februar!$U$3:$U$33</definedName>
    <definedName name="Zeiten" localSheetId="5">Januar!$E$3:$G$33,Januar!$O$3:$P$33,Januar!$R$3:$S$33,Januar!$U$3:$U$33</definedName>
    <definedName name="Zeiten" localSheetId="11">Juli!$E$3:$G$33,Juli!$O$3:$P$33,Juli!$R$3:$S$33,Juli!$U$3:$U$33</definedName>
    <definedName name="Zeiten" localSheetId="10">Juni!$E$3:$G$33,Juni!$O$3:$P$33,Juni!$R$3:$S$33,Juni!$U$3:$U$33</definedName>
    <definedName name="Zeiten" localSheetId="9">Mai!$E$3:$G$33,Mai!$O$3:$P$33,Mai!$R$3:$S$33,Mai!$U$3:$U$33</definedName>
    <definedName name="Zeiten" localSheetId="7">März!$E$3:$G$33,März!$O$3:$P$33,März!$R$3:$S$33,März!$U$3:$U$33</definedName>
    <definedName name="Zeiten" localSheetId="15">November!$E$3:$G$33,November!$O$3:$P$33,November!$R$3:$S$33,November!$U$3:$U$33</definedName>
    <definedName name="Zeiten" localSheetId="14">Oktober!$E$3:$G$33,Oktober!$O$3:$P$33,Oktober!$R$3:$S$33,Oktober!$U$3:$U$33</definedName>
    <definedName name="Zeiten" localSheetId="13">September!$E$3:$G$33,September!$O$3:$P$33,September!$R$3:$S$33,September!$U$3:$U$33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" i="174" l="1"/>
  <c r="Q33" i="174"/>
  <c r="V33" i="174" s="1"/>
  <c r="T32" i="174"/>
  <c r="Q32" i="174"/>
  <c r="V32" i="174" s="1"/>
  <c r="T31" i="174"/>
  <c r="Q31" i="174"/>
  <c r="V31" i="174" s="1"/>
  <c r="T30" i="174"/>
  <c r="Q30" i="174"/>
  <c r="V30" i="174" s="1"/>
  <c r="T29" i="174"/>
  <c r="Q29" i="174"/>
  <c r="V29" i="174" s="1"/>
  <c r="T28" i="174"/>
  <c r="Q28" i="174"/>
  <c r="V28" i="174" s="1"/>
  <c r="T27" i="174"/>
  <c r="Q27" i="174"/>
  <c r="V27" i="174" s="1"/>
  <c r="T26" i="174"/>
  <c r="Q26" i="174"/>
  <c r="V26" i="174" s="1"/>
  <c r="T25" i="174"/>
  <c r="Q25" i="174"/>
  <c r="V25" i="174" s="1"/>
  <c r="T24" i="174"/>
  <c r="Q24" i="174"/>
  <c r="V24" i="174" s="1"/>
  <c r="T23" i="174"/>
  <c r="Q23" i="174"/>
  <c r="V23" i="174" s="1"/>
  <c r="T22" i="174"/>
  <c r="Q22" i="174"/>
  <c r="V22" i="174" s="1"/>
  <c r="T21" i="174"/>
  <c r="V21" i="174" s="1"/>
  <c r="Q21" i="174"/>
  <c r="V20" i="174"/>
  <c r="T20" i="174"/>
  <c r="Q20" i="174"/>
  <c r="V19" i="174"/>
  <c r="T19" i="174"/>
  <c r="Q19" i="174"/>
  <c r="D19" i="174"/>
  <c r="T18" i="174"/>
  <c r="V18" i="174" s="1"/>
  <c r="Q18" i="174"/>
  <c r="T17" i="174"/>
  <c r="V17" i="174" s="1"/>
  <c r="Q17" i="174"/>
  <c r="V16" i="174"/>
  <c r="T16" i="174"/>
  <c r="Q16" i="174"/>
  <c r="D16" i="174"/>
  <c r="T15" i="174"/>
  <c r="Q15" i="174"/>
  <c r="V15" i="174" s="1"/>
  <c r="T14" i="174"/>
  <c r="Q14" i="174"/>
  <c r="V14" i="174" s="1"/>
  <c r="T13" i="174"/>
  <c r="Q13" i="174"/>
  <c r="V13" i="174" s="1"/>
  <c r="T12" i="174"/>
  <c r="Q12" i="174"/>
  <c r="V12" i="174" s="1"/>
  <c r="T11" i="174"/>
  <c r="V11" i="174" s="1"/>
  <c r="Q11" i="174"/>
  <c r="T10" i="174"/>
  <c r="Q10" i="174"/>
  <c r="V10" i="174" s="1"/>
  <c r="T9" i="174"/>
  <c r="V9" i="174" s="1"/>
  <c r="Q9" i="174"/>
  <c r="V8" i="174"/>
  <c r="T8" i="174"/>
  <c r="Q8" i="174"/>
  <c r="T7" i="174"/>
  <c r="V7" i="174" s="1"/>
  <c r="Q7" i="174"/>
  <c r="V6" i="174"/>
  <c r="T6" i="174"/>
  <c r="Q6" i="174"/>
  <c r="T5" i="174"/>
  <c r="Q5" i="174"/>
  <c r="V5" i="174" s="1"/>
  <c r="T4" i="174"/>
  <c r="Q4" i="174"/>
  <c r="V4" i="174" s="1"/>
  <c r="T3" i="174"/>
  <c r="Q3" i="174"/>
  <c r="V3" i="174" s="1"/>
  <c r="C3" i="174"/>
  <c r="A2" i="174" a="1"/>
  <c r="A2" i="174" s="1"/>
  <c r="T33" i="173"/>
  <c r="Q33" i="173"/>
  <c r="V33" i="173" s="1"/>
  <c r="T32" i="173"/>
  <c r="Q32" i="173"/>
  <c r="T31" i="173"/>
  <c r="Q31" i="173"/>
  <c r="V31" i="173" s="1"/>
  <c r="T30" i="173"/>
  <c r="Q30" i="173"/>
  <c r="T29" i="173"/>
  <c r="Q29" i="173"/>
  <c r="V29" i="173" s="1"/>
  <c r="T28" i="173"/>
  <c r="Q28" i="173"/>
  <c r="T27" i="173"/>
  <c r="Q27" i="173"/>
  <c r="V27" i="173" s="1"/>
  <c r="T26" i="173"/>
  <c r="Q26" i="173"/>
  <c r="T25" i="173"/>
  <c r="Q25" i="173"/>
  <c r="T24" i="173"/>
  <c r="Q24" i="173"/>
  <c r="V24" i="173" s="1"/>
  <c r="T23" i="173"/>
  <c r="Q23" i="173"/>
  <c r="T22" i="173"/>
  <c r="Q22" i="173"/>
  <c r="T21" i="173"/>
  <c r="Q21" i="173"/>
  <c r="V20" i="173"/>
  <c r="T20" i="173"/>
  <c r="Q20" i="173"/>
  <c r="T19" i="173"/>
  <c r="Q19" i="173"/>
  <c r="V19" i="173" s="1"/>
  <c r="D19" i="173"/>
  <c r="T18" i="173"/>
  <c r="V18" i="173" s="1"/>
  <c r="Q18" i="173"/>
  <c r="T17" i="173"/>
  <c r="V17" i="173" s="1"/>
  <c r="Q17" i="173"/>
  <c r="V16" i="173"/>
  <c r="T16" i="173"/>
  <c r="Q16" i="173"/>
  <c r="D16" i="173"/>
  <c r="T15" i="173"/>
  <c r="Q15" i="173"/>
  <c r="V15" i="173" s="1"/>
  <c r="T14" i="173"/>
  <c r="Q14" i="173"/>
  <c r="V14" i="173" s="1"/>
  <c r="T13" i="173"/>
  <c r="V13" i="173" s="1"/>
  <c r="Q13" i="173"/>
  <c r="T12" i="173"/>
  <c r="Q12" i="173"/>
  <c r="V12" i="173" s="1"/>
  <c r="T11" i="173"/>
  <c r="Q11" i="173"/>
  <c r="V11" i="173" s="1"/>
  <c r="T10" i="173"/>
  <c r="Q10" i="173"/>
  <c r="V10" i="173" s="1"/>
  <c r="T9" i="173"/>
  <c r="Q9" i="173"/>
  <c r="V9" i="173" s="1"/>
  <c r="V8" i="173"/>
  <c r="T8" i="173"/>
  <c r="Q8" i="173"/>
  <c r="T7" i="173"/>
  <c r="V7" i="173" s="1"/>
  <c r="Q7" i="173"/>
  <c r="V6" i="173"/>
  <c r="T6" i="173"/>
  <c r="Q6" i="173"/>
  <c r="T5" i="173"/>
  <c r="Q5" i="173"/>
  <c r="V5" i="173" s="1"/>
  <c r="T4" i="173"/>
  <c r="Q4" i="173"/>
  <c r="V4" i="173" s="1"/>
  <c r="T3" i="173"/>
  <c r="Q3" i="173"/>
  <c r="V3" i="173" s="1"/>
  <c r="C3" i="173"/>
  <c r="A2" i="173" a="1"/>
  <c r="A2" i="173" s="1"/>
  <c r="T33" i="172"/>
  <c r="V33" i="172" s="1"/>
  <c r="Q33" i="172"/>
  <c r="T32" i="172"/>
  <c r="V32" i="172" s="1"/>
  <c r="Q32" i="172"/>
  <c r="V31" i="172"/>
  <c r="T31" i="172"/>
  <c r="Q31" i="172"/>
  <c r="V30" i="172"/>
  <c r="T30" i="172"/>
  <c r="Q30" i="172"/>
  <c r="V29" i="172"/>
  <c r="T29" i="172"/>
  <c r="Q29" i="172"/>
  <c r="T28" i="172"/>
  <c r="V28" i="172" s="1"/>
  <c r="Q28" i="172"/>
  <c r="T27" i="172"/>
  <c r="V27" i="172" s="1"/>
  <c r="Q27" i="172"/>
  <c r="T26" i="172"/>
  <c r="V26" i="172" s="1"/>
  <c r="Q26" i="172"/>
  <c r="V25" i="172"/>
  <c r="T25" i="172"/>
  <c r="Q25" i="172"/>
  <c r="T24" i="172"/>
  <c r="V24" i="172" s="1"/>
  <c r="Q24" i="172"/>
  <c r="T23" i="172"/>
  <c r="V23" i="172" s="1"/>
  <c r="Q23" i="172"/>
  <c r="T22" i="172"/>
  <c r="V22" i="172" s="1"/>
  <c r="Q22" i="172"/>
  <c r="V21" i="172"/>
  <c r="T21" i="172"/>
  <c r="Q21" i="172"/>
  <c r="T20" i="172"/>
  <c r="Q20" i="172"/>
  <c r="V20" i="172" s="1"/>
  <c r="T19" i="172"/>
  <c r="Q19" i="172"/>
  <c r="V19" i="172" s="1"/>
  <c r="D19" i="172"/>
  <c r="T18" i="172"/>
  <c r="V18" i="172" s="1"/>
  <c r="Q18" i="172"/>
  <c r="V17" i="172"/>
  <c r="T17" i="172"/>
  <c r="Q17" i="172"/>
  <c r="V16" i="172"/>
  <c r="T16" i="172"/>
  <c r="Q16" i="172"/>
  <c r="D16" i="172"/>
  <c r="T15" i="172"/>
  <c r="Q15" i="172"/>
  <c r="V15" i="172" s="1"/>
  <c r="T14" i="172"/>
  <c r="Q14" i="172"/>
  <c r="V14" i="172" s="1"/>
  <c r="T13" i="172"/>
  <c r="Q13" i="172"/>
  <c r="V13" i="172" s="1"/>
  <c r="T12" i="172"/>
  <c r="Q12" i="172"/>
  <c r="V12" i="172" s="1"/>
  <c r="T11" i="172"/>
  <c r="Q11" i="172"/>
  <c r="V11" i="172" s="1"/>
  <c r="T10" i="172"/>
  <c r="Q10" i="172"/>
  <c r="V10" i="172" s="1"/>
  <c r="T9" i="172"/>
  <c r="Q9" i="172"/>
  <c r="V9" i="172" s="1"/>
  <c r="T8" i="172"/>
  <c r="Q8" i="172"/>
  <c r="V8" i="172" s="1"/>
  <c r="V7" i="172"/>
  <c r="T7" i="172"/>
  <c r="Q7" i="172"/>
  <c r="V6" i="172"/>
  <c r="T6" i="172"/>
  <c r="Q6" i="172"/>
  <c r="T5" i="172"/>
  <c r="Q5" i="172"/>
  <c r="V5" i="172" s="1"/>
  <c r="T4" i="172"/>
  <c r="Q4" i="172"/>
  <c r="V4" i="172" s="1"/>
  <c r="V3" i="172"/>
  <c r="T3" i="172"/>
  <c r="Q3" i="172"/>
  <c r="C3" i="172"/>
  <c r="A2" i="172" a="1"/>
  <c r="A2" i="172" s="1"/>
  <c r="C1" i="172" s="1"/>
  <c r="H32" i="172" s="1"/>
  <c r="T33" i="171"/>
  <c r="Q33" i="171"/>
  <c r="V33" i="171" s="1"/>
  <c r="T32" i="171"/>
  <c r="Q32" i="171"/>
  <c r="V32" i="171" s="1"/>
  <c r="T31" i="171"/>
  <c r="Q31" i="171"/>
  <c r="V31" i="171" s="1"/>
  <c r="T30" i="171"/>
  <c r="Q30" i="171"/>
  <c r="V30" i="171" s="1"/>
  <c r="T29" i="171"/>
  <c r="Q29" i="171"/>
  <c r="V29" i="171" s="1"/>
  <c r="V28" i="171"/>
  <c r="T28" i="171"/>
  <c r="Q28" i="171"/>
  <c r="V27" i="171"/>
  <c r="T27" i="171"/>
  <c r="Q27" i="171"/>
  <c r="T26" i="171"/>
  <c r="Q26" i="171"/>
  <c r="V26" i="171" s="1"/>
  <c r="T25" i="171"/>
  <c r="Q25" i="171"/>
  <c r="V25" i="171" s="1"/>
  <c r="T24" i="171"/>
  <c r="Q24" i="171"/>
  <c r="V24" i="171" s="1"/>
  <c r="T23" i="171"/>
  <c r="Q23" i="171"/>
  <c r="V23" i="171" s="1"/>
  <c r="T22" i="171"/>
  <c r="Q22" i="171"/>
  <c r="V22" i="171" s="1"/>
  <c r="T21" i="171"/>
  <c r="Q21" i="171"/>
  <c r="V21" i="171" s="1"/>
  <c r="V20" i="171"/>
  <c r="T20" i="171"/>
  <c r="Q20" i="171"/>
  <c r="T19" i="171"/>
  <c r="V19" i="171" s="1"/>
  <c r="Q19" i="171"/>
  <c r="D19" i="171"/>
  <c r="V18" i="171"/>
  <c r="T18" i="171"/>
  <c r="Q18" i="171"/>
  <c r="V17" i="171"/>
  <c r="T17" i="171"/>
  <c r="Q17" i="171"/>
  <c r="T16" i="171"/>
  <c r="Q16" i="171"/>
  <c r="V16" i="171" s="1"/>
  <c r="D16" i="171"/>
  <c r="T15" i="171"/>
  <c r="Q15" i="171"/>
  <c r="V15" i="171" s="1"/>
  <c r="T14" i="171"/>
  <c r="Q14" i="171"/>
  <c r="T13" i="171"/>
  <c r="Q13" i="171"/>
  <c r="V13" i="171" s="1"/>
  <c r="T12" i="171"/>
  <c r="Q12" i="171"/>
  <c r="V12" i="171" s="1"/>
  <c r="T11" i="171"/>
  <c r="Q11" i="171"/>
  <c r="V11" i="171" s="1"/>
  <c r="T10" i="171"/>
  <c r="Q10" i="171"/>
  <c r="V10" i="171" s="1"/>
  <c r="T9" i="171"/>
  <c r="Q9" i="171"/>
  <c r="V9" i="171" s="1"/>
  <c r="T8" i="171"/>
  <c r="Q8" i="171"/>
  <c r="V8" i="171" s="1"/>
  <c r="T7" i="171"/>
  <c r="Q7" i="171"/>
  <c r="V7" i="171" s="1"/>
  <c r="T6" i="171"/>
  <c r="Q6" i="171"/>
  <c r="V6" i="171" s="1"/>
  <c r="T5" i="171"/>
  <c r="Q5" i="171"/>
  <c r="V5" i="171" s="1"/>
  <c r="T4" i="171"/>
  <c r="Q4" i="171"/>
  <c r="V4" i="171" s="1"/>
  <c r="T3" i="171"/>
  <c r="V3" i="171" s="1"/>
  <c r="Q3" i="171"/>
  <c r="C3" i="171"/>
  <c r="A2" i="171" a="1"/>
  <c r="A2" i="171" s="1"/>
  <c r="T33" i="170"/>
  <c r="Q33" i="170"/>
  <c r="V33" i="170" s="1"/>
  <c r="T32" i="170"/>
  <c r="Q32" i="170"/>
  <c r="V32" i="170" s="1"/>
  <c r="T31" i="170"/>
  <c r="Q31" i="170"/>
  <c r="V31" i="170" s="1"/>
  <c r="T30" i="170"/>
  <c r="Q30" i="170"/>
  <c r="V30" i="170" s="1"/>
  <c r="T29" i="170"/>
  <c r="Q29" i="170"/>
  <c r="V29" i="170" s="1"/>
  <c r="T28" i="170"/>
  <c r="Q28" i="170"/>
  <c r="V28" i="170" s="1"/>
  <c r="T27" i="170"/>
  <c r="Q27" i="170"/>
  <c r="V27" i="170" s="1"/>
  <c r="T26" i="170"/>
  <c r="Q26" i="170"/>
  <c r="V26" i="170" s="1"/>
  <c r="T25" i="170"/>
  <c r="Q25" i="170"/>
  <c r="V25" i="170" s="1"/>
  <c r="T24" i="170"/>
  <c r="Q24" i="170"/>
  <c r="V24" i="170" s="1"/>
  <c r="T23" i="170"/>
  <c r="Q23" i="170"/>
  <c r="V23" i="170" s="1"/>
  <c r="T22" i="170"/>
  <c r="Q22" i="170"/>
  <c r="V22" i="170" s="1"/>
  <c r="T21" i="170"/>
  <c r="Q21" i="170"/>
  <c r="V21" i="170" s="1"/>
  <c r="V20" i="170"/>
  <c r="T20" i="170"/>
  <c r="Q20" i="170"/>
  <c r="V19" i="170"/>
  <c r="T19" i="170"/>
  <c r="Q19" i="170"/>
  <c r="D19" i="170"/>
  <c r="T18" i="170"/>
  <c r="V18" i="170" s="1"/>
  <c r="Q18" i="170"/>
  <c r="T17" i="170"/>
  <c r="V17" i="170" s="1"/>
  <c r="Q17" i="170"/>
  <c r="V16" i="170"/>
  <c r="T16" i="170"/>
  <c r="Q16" i="170"/>
  <c r="D16" i="170"/>
  <c r="T15" i="170"/>
  <c r="Q15" i="170"/>
  <c r="V15" i="170" s="1"/>
  <c r="T14" i="170"/>
  <c r="Q14" i="170"/>
  <c r="V14" i="170" s="1"/>
  <c r="T13" i="170"/>
  <c r="Q13" i="170"/>
  <c r="V13" i="170" s="1"/>
  <c r="T12" i="170"/>
  <c r="Q12" i="170"/>
  <c r="V12" i="170" s="1"/>
  <c r="T11" i="170"/>
  <c r="Q11" i="170"/>
  <c r="V11" i="170" s="1"/>
  <c r="T10" i="170"/>
  <c r="Q10" i="170"/>
  <c r="V10" i="170" s="1"/>
  <c r="T9" i="170"/>
  <c r="V9" i="170" s="1"/>
  <c r="Q9" i="170"/>
  <c r="V8" i="170"/>
  <c r="T8" i="170"/>
  <c r="Q8" i="170"/>
  <c r="T7" i="170"/>
  <c r="V7" i="170" s="1"/>
  <c r="Q7" i="170"/>
  <c r="V6" i="170"/>
  <c r="T6" i="170"/>
  <c r="Q6" i="170"/>
  <c r="T5" i="170"/>
  <c r="Q5" i="170"/>
  <c r="V5" i="170" s="1"/>
  <c r="T4" i="170"/>
  <c r="Q4" i="170"/>
  <c r="V4" i="170" s="1"/>
  <c r="T3" i="170"/>
  <c r="Q3" i="170"/>
  <c r="V3" i="170" s="1"/>
  <c r="C3" i="170"/>
  <c r="A2" i="170" a="1"/>
  <c r="A2" i="170" s="1"/>
  <c r="T33" i="169"/>
  <c r="Q33" i="169"/>
  <c r="T32" i="169"/>
  <c r="Q32" i="169"/>
  <c r="T31" i="169"/>
  <c r="Q31" i="169"/>
  <c r="V31" i="169" s="1"/>
  <c r="T30" i="169"/>
  <c r="Q30" i="169"/>
  <c r="T29" i="169"/>
  <c r="Q29" i="169"/>
  <c r="V29" i="169" s="1"/>
  <c r="T28" i="169"/>
  <c r="Q28" i="169"/>
  <c r="T27" i="169"/>
  <c r="Q27" i="169"/>
  <c r="V27" i="169" s="1"/>
  <c r="T26" i="169"/>
  <c r="Q26" i="169"/>
  <c r="T25" i="169"/>
  <c r="Q25" i="169"/>
  <c r="V25" i="169" s="1"/>
  <c r="T24" i="169"/>
  <c r="Q24" i="169"/>
  <c r="T23" i="169"/>
  <c r="Q23" i="169"/>
  <c r="V23" i="169" s="1"/>
  <c r="T22" i="169"/>
  <c r="Q22" i="169"/>
  <c r="V22" i="169" s="1"/>
  <c r="T21" i="169"/>
  <c r="Q21" i="169"/>
  <c r="V21" i="169" s="1"/>
  <c r="T20" i="169"/>
  <c r="Q20" i="169"/>
  <c r="V20" i="169" s="1"/>
  <c r="T19" i="169"/>
  <c r="Q19" i="169"/>
  <c r="V19" i="169" s="1"/>
  <c r="D19" i="169"/>
  <c r="T18" i="169"/>
  <c r="Q18" i="169"/>
  <c r="V18" i="169" s="1"/>
  <c r="T17" i="169"/>
  <c r="Q17" i="169"/>
  <c r="V17" i="169" s="1"/>
  <c r="V16" i="169"/>
  <c r="T16" i="169"/>
  <c r="Q16" i="169"/>
  <c r="D16" i="169"/>
  <c r="T15" i="169"/>
  <c r="Q15" i="169"/>
  <c r="V15" i="169" s="1"/>
  <c r="V14" i="169"/>
  <c r="T14" i="169"/>
  <c r="Q14" i="169"/>
  <c r="T13" i="169"/>
  <c r="V13" i="169" s="1"/>
  <c r="Q13" i="169"/>
  <c r="T12" i="169"/>
  <c r="V12" i="169" s="1"/>
  <c r="Q12" i="169"/>
  <c r="V11" i="169"/>
  <c r="T11" i="169"/>
  <c r="Q11" i="169"/>
  <c r="T10" i="169"/>
  <c r="Q10" i="169"/>
  <c r="V10" i="169" s="1"/>
  <c r="T9" i="169"/>
  <c r="Q9" i="169"/>
  <c r="V9" i="169" s="1"/>
  <c r="V8" i="169"/>
  <c r="T8" i="169"/>
  <c r="Q8" i="169"/>
  <c r="T7" i="169"/>
  <c r="Q7" i="169"/>
  <c r="V7" i="169" s="1"/>
  <c r="T6" i="169"/>
  <c r="Q6" i="169"/>
  <c r="V6" i="169" s="1"/>
  <c r="V5" i="169"/>
  <c r="T5" i="169"/>
  <c r="Q5" i="169"/>
  <c r="T4" i="169"/>
  <c r="Q4" i="169"/>
  <c r="V4" i="169" s="1"/>
  <c r="V3" i="169"/>
  <c r="T3" i="169"/>
  <c r="Q3" i="169"/>
  <c r="C3" i="169"/>
  <c r="A2" i="169" a="1"/>
  <c r="A2" i="169" s="1"/>
  <c r="A6" i="169" s="1"/>
  <c r="V33" i="168"/>
  <c r="T33" i="168"/>
  <c r="Q33" i="168"/>
  <c r="T32" i="168"/>
  <c r="Q32" i="168"/>
  <c r="V32" i="168" s="1"/>
  <c r="V31" i="168"/>
  <c r="T31" i="168"/>
  <c r="Q31" i="168"/>
  <c r="V30" i="168"/>
  <c r="T30" i="168"/>
  <c r="Q30" i="168"/>
  <c r="V29" i="168"/>
  <c r="T29" i="168"/>
  <c r="Q29" i="168"/>
  <c r="V28" i="168"/>
  <c r="T28" i="168"/>
  <c r="Q28" i="168"/>
  <c r="T27" i="168"/>
  <c r="Q27" i="168"/>
  <c r="V27" i="168" s="1"/>
  <c r="T26" i="168"/>
  <c r="Q26" i="168"/>
  <c r="V26" i="168" s="1"/>
  <c r="T25" i="168"/>
  <c r="Q25" i="168"/>
  <c r="V25" i="168" s="1"/>
  <c r="T24" i="168"/>
  <c r="Q24" i="168"/>
  <c r="V24" i="168" s="1"/>
  <c r="T23" i="168"/>
  <c r="Q23" i="168"/>
  <c r="V23" i="168" s="1"/>
  <c r="T22" i="168"/>
  <c r="Q22" i="168"/>
  <c r="V22" i="168" s="1"/>
  <c r="T21" i="168"/>
  <c r="Q21" i="168"/>
  <c r="V21" i="168" s="1"/>
  <c r="T20" i="168"/>
  <c r="Q20" i="168"/>
  <c r="T19" i="168"/>
  <c r="Q19" i="168"/>
  <c r="V19" i="168" s="1"/>
  <c r="D19" i="168"/>
  <c r="V18" i="168"/>
  <c r="T18" i="168"/>
  <c r="Q18" i="168"/>
  <c r="T17" i="168"/>
  <c r="Q17" i="168"/>
  <c r="V17" i="168" s="1"/>
  <c r="T16" i="168"/>
  <c r="Q16" i="168"/>
  <c r="V16" i="168" s="1"/>
  <c r="D16" i="168"/>
  <c r="V15" i="168"/>
  <c r="T15" i="168"/>
  <c r="Q15" i="168"/>
  <c r="T14" i="168"/>
  <c r="V14" i="168" s="1"/>
  <c r="Q14" i="168"/>
  <c r="V13" i="168"/>
  <c r="T13" i="168"/>
  <c r="Q13" i="168"/>
  <c r="V12" i="168"/>
  <c r="T12" i="168"/>
  <c r="Q12" i="168"/>
  <c r="T11" i="168"/>
  <c r="Q11" i="168"/>
  <c r="V11" i="168" s="1"/>
  <c r="T10" i="168"/>
  <c r="Q10" i="168"/>
  <c r="V10" i="168" s="1"/>
  <c r="T9" i="168"/>
  <c r="Q9" i="168"/>
  <c r="V9" i="168" s="1"/>
  <c r="T8" i="168"/>
  <c r="Q8" i="168"/>
  <c r="V8" i="168" s="1"/>
  <c r="T7" i="168"/>
  <c r="Q7" i="168"/>
  <c r="V7" i="168" s="1"/>
  <c r="V6" i="168"/>
  <c r="T6" i="168"/>
  <c r="Q6" i="168"/>
  <c r="T5" i="168"/>
  <c r="V5" i="168" s="1"/>
  <c r="Q5" i="168"/>
  <c r="T4" i="168"/>
  <c r="V4" i="168" s="1"/>
  <c r="Q4" i="168"/>
  <c r="T3" i="168"/>
  <c r="Q3" i="168"/>
  <c r="V3" i="168" s="1"/>
  <c r="C3" i="168"/>
  <c r="A2" i="168" a="1"/>
  <c r="A2" i="168" s="1"/>
  <c r="T33" i="167"/>
  <c r="Q33" i="167"/>
  <c r="V33" i="167" s="1"/>
  <c r="T32" i="167"/>
  <c r="V32" i="167" s="1"/>
  <c r="Q32" i="167"/>
  <c r="T31" i="167"/>
  <c r="Q31" i="167"/>
  <c r="V31" i="167" s="1"/>
  <c r="T30" i="167"/>
  <c r="Q30" i="167"/>
  <c r="V30" i="167" s="1"/>
  <c r="T29" i="167"/>
  <c r="Q29" i="167"/>
  <c r="V29" i="167" s="1"/>
  <c r="V28" i="167"/>
  <c r="T28" i="167"/>
  <c r="Q28" i="167"/>
  <c r="T27" i="167"/>
  <c r="Q27" i="167"/>
  <c r="V27" i="167" s="1"/>
  <c r="T26" i="167"/>
  <c r="Q26" i="167"/>
  <c r="V26" i="167" s="1"/>
  <c r="T25" i="167"/>
  <c r="Q25" i="167"/>
  <c r="V25" i="167" s="1"/>
  <c r="T24" i="167"/>
  <c r="V24" i="167" s="1"/>
  <c r="Q24" i="167"/>
  <c r="T23" i="167"/>
  <c r="Q23" i="167"/>
  <c r="T22" i="167"/>
  <c r="Q22" i="167"/>
  <c r="V22" i="167" s="1"/>
  <c r="T21" i="167"/>
  <c r="Q21" i="167"/>
  <c r="V21" i="167" s="1"/>
  <c r="T20" i="167"/>
  <c r="V20" i="167" s="1"/>
  <c r="Q20" i="167"/>
  <c r="T19" i="167"/>
  <c r="Q19" i="167"/>
  <c r="V19" i="167" s="1"/>
  <c r="D19" i="167"/>
  <c r="T18" i="167"/>
  <c r="Q18" i="167"/>
  <c r="V18" i="167" s="1"/>
  <c r="T17" i="167"/>
  <c r="Q17" i="167"/>
  <c r="V17" i="167" s="1"/>
  <c r="T16" i="167"/>
  <c r="Q16" i="167"/>
  <c r="V16" i="167" s="1"/>
  <c r="D16" i="167"/>
  <c r="T15" i="167"/>
  <c r="Q15" i="167"/>
  <c r="V15" i="167" s="1"/>
  <c r="T14" i="167"/>
  <c r="Q14" i="167"/>
  <c r="V14" i="167" s="1"/>
  <c r="T13" i="167"/>
  <c r="V13" i="167" s="1"/>
  <c r="Q13" i="167"/>
  <c r="T12" i="167"/>
  <c r="Q12" i="167"/>
  <c r="V12" i="167" s="1"/>
  <c r="T11" i="167"/>
  <c r="Q11" i="167"/>
  <c r="V11" i="167" s="1"/>
  <c r="T10" i="167"/>
  <c r="V10" i="167" s="1"/>
  <c r="Q10" i="167"/>
  <c r="T9" i="167"/>
  <c r="V9" i="167" s="1"/>
  <c r="Q9" i="167"/>
  <c r="V8" i="167"/>
  <c r="T8" i="167"/>
  <c r="Q8" i="167"/>
  <c r="T7" i="167"/>
  <c r="Q7" i="167"/>
  <c r="V7" i="167" s="1"/>
  <c r="T6" i="167"/>
  <c r="Q6" i="167"/>
  <c r="V6" i="167" s="1"/>
  <c r="T5" i="167"/>
  <c r="Q5" i="167"/>
  <c r="V5" i="167" s="1"/>
  <c r="T4" i="167"/>
  <c r="Q4" i="167"/>
  <c r="V4" i="167" s="1"/>
  <c r="T3" i="167"/>
  <c r="Q3" i="167"/>
  <c r="V3" i="167" s="1"/>
  <c r="C3" i="167"/>
  <c r="A2" i="167" a="1"/>
  <c r="A2" i="167" s="1"/>
  <c r="C1" i="167" s="1"/>
  <c r="T33" i="166"/>
  <c r="Q33" i="166"/>
  <c r="V33" i="166" s="1"/>
  <c r="T32" i="166"/>
  <c r="Q32" i="166"/>
  <c r="V32" i="166" s="1"/>
  <c r="T31" i="166"/>
  <c r="Q31" i="166"/>
  <c r="V31" i="166" s="1"/>
  <c r="T30" i="166"/>
  <c r="Q30" i="166"/>
  <c r="V30" i="166" s="1"/>
  <c r="T29" i="166"/>
  <c r="Q29" i="166"/>
  <c r="V29" i="166" s="1"/>
  <c r="T28" i="166"/>
  <c r="Q28" i="166"/>
  <c r="V28" i="166" s="1"/>
  <c r="T27" i="166"/>
  <c r="Q27" i="166"/>
  <c r="V27" i="166" s="1"/>
  <c r="T26" i="166"/>
  <c r="Q26" i="166"/>
  <c r="V26" i="166" s="1"/>
  <c r="T25" i="166"/>
  <c r="Q25" i="166"/>
  <c r="V25" i="166" s="1"/>
  <c r="T24" i="166"/>
  <c r="Q24" i="166"/>
  <c r="V24" i="166" s="1"/>
  <c r="T23" i="166"/>
  <c r="Q23" i="166"/>
  <c r="V23" i="166" s="1"/>
  <c r="T22" i="166"/>
  <c r="Q22" i="166"/>
  <c r="V22" i="166" s="1"/>
  <c r="T21" i="166"/>
  <c r="Q21" i="166"/>
  <c r="V21" i="166" s="1"/>
  <c r="T20" i="166"/>
  <c r="V20" i="166" s="1"/>
  <c r="Q20" i="166"/>
  <c r="V19" i="166"/>
  <c r="T19" i="166"/>
  <c r="Q19" i="166"/>
  <c r="D19" i="166"/>
  <c r="T18" i="166"/>
  <c r="Q18" i="166"/>
  <c r="V18" i="166" s="1"/>
  <c r="T17" i="166"/>
  <c r="Q17" i="166"/>
  <c r="V17" i="166" s="1"/>
  <c r="V16" i="166"/>
  <c r="T16" i="166"/>
  <c r="Q16" i="166"/>
  <c r="D16" i="166"/>
  <c r="T15" i="166"/>
  <c r="Q15" i="166"/>
  <c r="V15" i="166" s="1"/>
  <c r="T14" i="166"/>
  <c r="Q14" i="166"/>
  <c r="V14" i="166" s="1"/>
  <c r="T13" i="166"/>
  <c r="Q13" i="166"/>
  <c r="V13" i="166" s="1"/>
  <c r="T12" i="166"/>
  <c r="Q12" i="166"/>
  <c r="V12" i="166" s="1"/>
  <c r="T11" i="166"/>
  <c r="Q11" i="166"/>
  <c r="V11" i="166" s="1"/>
  <c r="T10" i="166"/>
  <c r="Q10" i="166"/>
  <c r="V10" i="166" s="1"/>
  <c r="T9" i="166"/>
  <c r="V9" i="166" s="1"/>
  <c r="Q9" i="166"/>
  <c r="T8" i="166"/>
  <c r="Q8" i="166"/>
  <c r="V8" i="166" s="1"/>
  <c r="T7" i="166"/>
  <c r="Q7" i="166"/>
  <c r="V7" i="166" s="1"/>
  <c r="V6" i="166"/>
  <c r="T6" i="166"/>
  <c r="Q6" i="166"/>
  <c r="T5" i="166"/>
  <c r="Q5" i="166"/>
  <c r="V5" i="166" s="1"/>
  <c r="T4" i="166"/>
  <c r="Q4" i="166"/>
  <c r="V4" i="166" s="1"/>
  <c r="T3" i="166"/>
  <c r="Q3" i="166"/>
  <c r="V3" i="166" s="1"/>
  <c r="C3" i="166"/>
  <c r="A2" i="166" a="1"/>
  <c r="A2" i="166" s="1"/>
  <c r="T33" i="165"/>
  <c r="Q33" i="165"/>
  <c r="V33" i="165" s="1"/>
  <c r="T32" i="165"/>
  <c r="Q32" i="165"/>
  <c r="T31" i="165"/>
  <c r="Q31" i="165"/>
  <c r="V31" i="165" s="1"/>
  <c r="T30" i="165"/>
  <c r="Q30" i="165"/>
  <c r="T29" i="165"/>
  <c r="Q29" i="165"/>
  <c r="V29" i="165" s="1"/>
  <c r="T28" i="165"/>
  <c r="Q28" i="165"/>
  <c r="T27" i="165"/>
  <c r="Q27" i="165"/>
  <c r="V27" i="165" s="1"/>
  <c r="T26" i="165"/>
  <c r="Q26" i="165"/>
  <c r="T25" i="165"/>
  <c r="Q25" i="165"/>
  <c r="V25" i="165" s="1"/>
  <c r="T24" i="165"/>
  <c r="Q24" i="165"/>
  <c r="T23" i="165"/>
  <c r="Q23" i="165"/>
  <c r="V23" i="165" s="1"/>
  <c r="T22" i="165"/>
  <c r="Q22" i="165"/>
  <c r="T21" i="165"/>
  <c r="Q21" i="165"/>
  <c r="V21" i="165" s="1"/>
  <c r="T20" i="165"/>
  <c r="V20" i="165" s="1"/>
  <c r="Q20" i="165"/>
  <c r="V19" i="165"/>
  <c r="T19" i="165"/>
  <c r="Q19" i="165"/>
  <c r="D19" i="165"/>
  <c r="V18" i="165"/>
  <c r="T18" i="165"/>
  <c r="Q18" i="165"/>
  <c r="V17" i="165"/>
  <c r="T17" i="165"/>
  <c r="Q17" i="165"/>
  <c r="V16" i="165"/>
  <c r="T16" i="165"/>
  <c r="Q16" i="165"/>
  <c r="D16" i="165"/>
  <c r="T15" i="165"/>
  <c r="Q15" i="165"/>
  <c r="V15" i="165" s="1"/>
  <c r="T14" i="165"/>
  <c r="Q14" i="165"/>
  <c r="V14" i="165" s="1"/>
  <c r="T13" i="165"/>
  <c r="Q13" i="165"/>
  <c r="V13" i="165" s="1"/>
  <c r="T12" i="165"/>
  <c r="Q12" i="165"/>
  <c r="V12" i="165" s="1"/>
  <c r="T11" i="165"/>
  <c r="Q11" i="165"/>
  <c r="V11" i="165" s="1"/>
  <c r="T10" i="165"/>
  <c r="Q10" i="165"/>
  <c r="V10" i="165" s="1"/>
  <c r="T9" i="165"/>
  <c r="Q9" i="165"/>
  <c r="V9" i="165" s="1"/>
  <c r="T8" i="165"/>
  <c r="V8" i="165" s="1"/>
  <c r="Q8" i="165"/>
  <c r="V7" i="165"/>
  <c r="T7" i="165"/>
  <c r="Q7" i="165"/>
  <c r="V6" i="165"/>
  <c r="T6" i="165"/>
  <c r="Q6" i="165"/>
  <c r="T5" i="165"/>
  <c r="Q5" i="165"/>
  <c r="V5" i="165" s="1"/>
  <c r="T4" i="165"/>
  <c r="Q4" i="165"/>
  <c r="V4" i="165" s="1"/>
  <c r="T3" i="165"/>
  <c r="Q3" i="165"/>
  <c r="V3" i="165" s="1"/>
  <c r="C3" i="165"/>
  <c r="A2" i="165" a="1"/>
  <c r="A2" i="165" s="1"/>
  <c r="C1" i="165" s="1"/>
  <c r="T33" i="164"/>
  <c r="Q33" i="164"/>
  <c r="V33" i="164" s="1"/>
  <c r="T32" i="164"/>
  <c r="Q32" i="164"/>
  <c r="V32" i="164" s="1"/>
  <c r="T31" i="164"/>
  <c r="Q31" i="164"/>
  <c r="V31" i="164" s="1"/>
  <c r="T30" i="164"/>
  <c r="Q30" i="164"/>
  <c r="V30" i="164" s="1"/>
  <c r="T29" i="164"/>
  <c r="Q29" i="164"/>
  <c r="V29" i="164" s="1"/>
  <c r="V28" i="164"/>
  <c r="T28" i="164"/>
  <c r="Q28" i="164"/>
  <c r="T27" i="164"/>
  <c r="Q27" i="164"/>
  <c r="V27" i="164" s="1"/>
  <c r="T26" i="164"/>
  <c r="Q26" i="164"/>
  <c r="V26" i="164" s="1"/>
  <c r="T25" i="164"/>
  <c r="Q25" i="164"/>
  <c r="V25" i="164" s="1"/>
  <c r="V24" i="164"/>
  <c r="T24" i="164"/>
  <c r="Q24" i="164"/>
  <c r="T23" i="164"/>
  <c r="Q23" i="164"/>
  <c r="V23" i="164" s="1"/>
  <c r="T22" i="164"/>
  <c r="Q22" i="164"/>
  <c r="V22" i="164" s="1"/>
  <c r="T21" i="164"/>
  <c r="V21" i="164" s="1"/>
  <c r="Q21" i="164"/>
  <c r="T20" i="164"/>
  <c r="V20" i="164" s="1"/>
  <c r="Q20" i="164"/>
  <c r="V19" i="164"/>
  <c r="T19" i="164"/>
  <c r="Q19" i="164"/>
  <c r="D19" i="164"/>
  <c r="T18" i="164"/>
  <c r="V18" i="164" s="1"/>
  <c r="Q18" i="164"/>
  <c r="T17" i="164"/>
  <c r="Q17" i="164"/>
  <c r="V17" i="164" s="1"/>
  <c r="T16" i="164"/>
  <c r="Q16" i="164"/>
  <c r="V16" i="164" s="1"/>
  <c r="D16" i="164"/>
  <c r="T15" i="164"/>
  <c r="Q15" i="164"/>
  <c r="V15" i="164" s="1"/>
  <c r="T14" i="164"/>
  <c r="Q14" i="164"/>
  <c r="T13" i="164"/>
  <c r="Q13" i="164"/>
  <c r="V13" i="164" s="1"/>
  <c r="T12" i="164"/>
  <c r="Q12" i="164"/>
  <c r="V12" i="164" s="1"/>
  <c r="T11" i="164"/>
  <c r="V11" i="164" s="1"/>
  <c r="Q11" i="164"/>
  <c r="T10" i="164"/>
  <c r="Q10" i="164"/>
  <c r="V10" i="164" s="1"/>
  <c r="T9" i="164"/>
  <c r="V9" i="164" s="1"/>
  <c r="Q9" i="164"/>
  <c r="V8" i="164"/>
  <c r="T8" i="164"/>
  <c r="Q8" i="164"/>
  <c r="T7" i="164"/>
  <c r="Q7" i="164"/>
  <c r="V7" i="164" s="1"/>
  <c r="T6" i="164"/>
  <c r="Q6" i="164"/>
  <c r="V6" i="164" s="1"/>
  <c r="T5" i="164"/>
  <c r="Q5" i="164"/>
  <c r="T4" i="164"/>
  <c r="Q4" i="164"/>
  <c r="V4" i="164" s="1"/>
  <c r="V3" i="164"/>
  <c r="T3" i="164"/>
  <c r="Q3" i="164"/>
  <c r="C3" i="164"/>
  <c r="A2" i="164" a="1"/>
  <c r="A2" i="164" s="1"/>
  <c r="A6" i="164" s="1"/>
  <c r="A8" i="164"/>
  <c r="A8" i="169"/>
  <c r="C1" i="174" l="1"/>
  <c r="A6" i="174"/>
  <c r="A6" i="172"/>
  <c r="C1" i="164"/>
  <c r="H10" i="164" s="1"/>
  <c r="E10" i="164" s="1"/>
  <c r="G32" i="172"/>
  <c r="E32" i="172"/>
  <c r="J32" i="172"/>
  <c r="I32" i="172"/>
  <c r="A6" i="171"/>
  <c r="C1" i="171"/>
  <c r="H12" i="172"/>
  <c r="H10" i="172"/>
  <c r="H18" i="172"/>
  <c r="H21" i="172"/>
  <c r="H33" i="172"/>
  <c r="H28" i="172"/>
  <c r="H25" i="172"/>
  <c r="H16" i="172"/>
  <c r="H6" i="172"/>
  <c r="H31" i="172"/>
  <c r="H15" i="172"/>
  <c r="H14" i="172"/>
  <c r="H5" i="172"/>
  <c r="H26" i="172"/>
  <c r="H13" i="172"/>
  <c r="H29" i="172"/>
  <c r="H4" i="172"/>
  <c r="H30" i="172"/>
  <c r="H24" i="172"/>
  <c r="H8" i="172"/>
  <c r="H23" i="172"/>
  <c r="H19" i="172"/>
  <c r="H17" i="172"/>
  <c r="H11" i="172"/>
  <c r="H27" i="172"/>
  <c r="H22" i="172"/>
  <c r="A4" i="172"/>
  <c r="H9" i="172"/>
  <c r="H7" i="172"/>
  <c r="C1" i="169"/>
  <c r="H10" i="169" s="1"/>
  <c r="H3" i="172"/>
  <c r="V14" i="171"/>
  <c r="H20" i="172"/>
  <c r="V30" i="173"/>
  <c r="V32" i="173"/>
  <c r="C1" i="173"/>
  <c r="A6" i="173"/>
  <c r="V23" i="173"/>
  <c r="V28" i="173"/>
  <c r="V21" i="173"/>
  <c r="V22" i="173"/>
  <c r="V26" i="173"/>
  <c r="V25" i="173"/>
  <c r="H19" i="174"/>
  <c r="H8" i="174"/>
  <c r="H18" i="174"/>
  <c r="H17" i="174"/>
  <c r="H16" i="174"/>
  <c r="H6" i="174"/>
  <c r="H15" i="174"/>
  <c r="H14" i="174"/>
  <c r="H5" i="174"/>
  <c r="H4" i="174"/>
  <c r="H9" i="174"/>
  <c r="H7" i="174"/>
  <c r="H20" i="174"/>
  <c r="H19" i="167"/>
  <c r="H33" i="167"/>
  <c r="H29" i="167"/>
  <c r="H25" i="167"/>
  <c r="H8" i="167"/>
  <c r="H20" i="167"/>
  <c r="H15" i="167"/>
  <c r="H21" i="167"/>
  <c r="H18" i="167"/>
  <c r="H17" i="167"/>
  <c r="H7" i="167"/>
  <c r="H30" i="167"/>
  <c r="H26" i="167"/>
  <c r="H22" i="167"/>
  <c r="H16" i="167"/>
  <c r="H6" i="167"/>
  <c r="H31" i="167"/>
  <c r="H27" i="167"/>
  <c r="H23" i="167"/>
  <c r="H9" i="167"/>
  <c r="H4" i="167"/>
  <c r="H28" i="167"/>
  <c r="H32" i="167"/>
  <c r="H14" i="167"/>
  <c r="H11" i="167"/>
  <c r="H3" i="167"/>
  <c r="H13" i="167"/>
  <c r="H24" i="167"/>
  <c r="H12" i="167"/>
  <c r="A4" i="167"/>
  <c r="H10" i="167"/>
  <c r="H5" i="167"/>
  <c r="A6" i="168"/>
  <c r="C1" i="168"/>
  <c r="A6" i="167"/>
  <c r="H27" i="164"/>
  <c r="G27" i="164" s="1"/>
  <c r="V23" i="167"/>
  <c r="C1" i="170"/>
  <c r="A6" i="170"/>
  <c r="V20" i="168"/>
  <c r="V33" i="169"/>
  <c r="V24" i="169"/>
  <c r="V26" i="169"/>
  <c r="V28" i="169"/>
  <c r="V30" i="169"/>
  <c r="V32" i="169"/>
  <c r="C1" i="166"/>
  <c r="A6" i="166"/>
  <c r="H18" i="165"/>
  <c r="H17" i="165"/>
  <c r="H7" i="165"/>
  <c r="H33" i="165"/>
  <c r="H31" i="165"/>
  <c r="H29" i="165"/>
  <c r="H27" i="165"/>
  <c r="H25" i="165"/>
  <c r="H23" i="165"/>
  <c r="H16" i="165"/>
  <c r="H6" i="165"/>
  <c r="H15" i="165"/>
  <c r="H14" i="165"/>
  <c r="H5" i="165"/>
  <c r="H4" i="165"/>
  <c r="H3" i="165"/>
  <c r="H13" i="165"/>
  <c r="H12" i="165"/>
  <c r="H9" i="165"/>
  <c r="H10" i="165"/>
  <c r="H19" i="165"/>
  <c r="H21" i="165"/>
  <c r="H22" i="165"/>
  <c r="H30" i="165"/>
  <c r="A6" i="165"/>
  <c r="H32" i="165"/>
  <c r="H26" i="165"/>
  <c r="H11" i="165"/>
  <c r="H24" i="165"/>
  <c r="A4" i="165"/>
  <c r="H20" i="165"/>
  <c r="H8" i="165"/>
  <c r="H28" i="165"/>
  <c r="V22" i="165"/>
  <c r="V24" i="165"/>
  <c r="V26" i="165"/>
  <c r="V28" i="165"/>
  <c r="V30" i="165"/>
  <c r="V32" i="165"/>
  <c r="V5" i="164"/>
  <c r="V14" i="164"/>
  <c r="A2" i="144" a="1"/>
  <c r="A2" i="144" s="1"/>
  <c r="A8" i="165"/>
  <c r="A8" i="167"/>
  <c r="A8" i="174"/>
  <c r="A8" i="171"/>
  <c r="A8" i="166"/>
  <c r="A8" i="170"/>
  <c r="A8" i="172"/>
  <c r="A8" i="168"/>
  <c r="A8" i="173"/>
  <c r="H8" i="164" l="1"/>
  <c r="H12" i="164"/>
  <c r="H33" i="164"/>
  <c r="H23" i="164"/>
  <c r="G23" i="164" s="1"/>
  <c r="H28" i="164"/>
  <c r="H21" i="164"/>
  <c r="E21" i="164" s="1"/>
  <c r="H14" i="164"/>
  <c r="I14" i="164" s="1"/>
  <c r="H31" i="164"/>
  <c r="G31" i="164" s="1"/>
  <c r="H19" i="164"/>
  <c r="H26" i="164"/>
  <c r="H22" i="164"/>
  <c r="E22" i="164" s="1"/>
  <c r="H29" i="164"/>
  <c r="E29" i="164" s="1"/>
  <c r="H30" i="164"/>
  <c r="E30" i="164" s="1"/>
  <c r="H6" i="164"/>
  <c r="G6" i="164" s="1"/>
  <c r="H9" i="164"/>
  <c r="I9" i="164" s="1"/>
  <c r="H11" i="164"/>
  <c r="E11" i="164" s="1"/>
  <c r="H17" i="164"/>
  <c r="G17" i="164" s="1"/>
  <c r="A4" i="164"/>
  <c r="H15" i="169"/>
  <c r="I15" i="169" s="1"/>
  <c r="H16" i="164"/>
  <c r="E16" i="164" s="1"/>
  <c r="H25" i="164"/>
  <c r="H3" i="164"/>
  <c r="E3" i="164" s="1"/>
  <c r="H20" i="164"/>
  <c r="J20" i="164" s="1"/>
  <c r="H7" i="164"/>
  <c r="I7" i="164" s="1"/>
  <c r="H15" i="164"/>
  <c r="E15" i="164" s="1"/>
  <c r="H24" i="164"/>
  <c r="H27" i="169"/>
  <c r="J27" i="169" s="1"/>
  <c r="J27" i="164"/>
  <c r="H25" i="169"/>
  <c r="H28" i="169"/>
  <c r="I28" i="169" s="1"/>
  <c r="H9" i="169"/>
  <c r="J9" i="169" s="1"/>
  <c r="H18" i="164"/>
  <c r="I18" i="164" s="1"/>
  <c r="H4" i="164"/>
  <c r="I4" i="164" s="1"/>
  <c r="H32" i="164"/>
  <c r="G32" i="164" s="1"/>
  <c r="H13" i="164"/>
  <c r="J13" i="164" s="1"/>
  <c r="H11" i="169"/>
  <c r="G11" i="169" s="1"/>
  <c r="H5" i="164"/>
  <c r="E5" i="164" s="1"/>
  <c r="H22" i="169"/>
  <c r="G22" i="169" s="1"/>
  <c r="H24" i="174"/>
  <c r="H10" i="174"/>
  <c r="H13" i="174"/>
  <c r="H3" i="174"/>
  <c r="H28" i="174"/>
  <c r="H22" i="174"/>
  <c r="H26" i="174"/>
  <c r="H33" i="174"/>
  <c r="H31" i="174"/>
  <c r="H11" i="174"/>
  <c r="A4" i="174"/>
  <c r="H32" i="174"/>
  <c r="H29" i="174"/>
  <c r="H27" i="174"/>
  <c r="H25" i="174"/>
  <c r="H23" i="174"/>
  <c r="H12" i="174"/>
  <c r="H30" i="174"/>
  <c r="H21" i="174"/>
  <c r="G31" i="172"/>
  <c r="E31" i="172"/>
  <c r="I31" i="172"/>
  <c r="J31" i="172"/>
  <c r="I7" i="174"/>
  <c r="G7" i="174"/>
  <c r="E7" i="174"/>
  <c r="J7" i="174"/>
  <c r="J16" i="174"/>
  <c r="I16" i="174"/>
  <c r="G16" i="174"/>
  <c r="E16" i="174"/>
  <c r="J3" i="172"/>
  <c r="G3" i="172"/>
  <c r="E3" i="172"/>
  <c r="I3" i="172"/>
  <c r="G10" i="172"/>
  <c r="E10" i="172"/>
  <c r="J10" i="172"/>
  <c r="I10" i="172"/>
  <c r="M32" i="172" a="1"/>
  <c r="M32" i="172" s="1"/>
  <c r="K32" i="172" s="1"/>
  <c r="L32" i="172" s="1"/>
  <c r="W32" i="172" s="1"/>
  <c r="G9" i="174"/>
  <c r="J9" i="174"/>
  <c r="I9" i="174"/>
  <c r="E9" i="174"/>
  <c r="I4" i="172"/>
  <c r="G4" i="172"/>
  <c r="E4" i="172"/>
  <c r="J4" i="172"/>
  <c r="J11" i="172"/>
  <c r="I11" i="172"/>
  <c r="G11" i="172"/>
  <c r="E11" i="172"/>
  <c r="J13" i="172"/>
  <c r="I13" i="172"/>
  <c r="G13" i="172"/>
  <c r="E13" i="172"/>
  <c r="H33" i="169"/>
  <c r="I33" i="169" s="1"/>
  <c r="G19" i="174"/>
  <c r="E19" i="174"/>
  <c r="J19" i="174"/>
  <c r="I19" i="174"/>
  <c r="E19" i="172"/>
  <c r="J19" i="172"/>
  <c r="I19" i="172"/>
  <c r="G19" i="172"/>
  <c r="G26" i="172"/>
  <c r="E26" i="172"/>
  <c r="J26" i="172"/>
  <c r="I26" i="172"/>
  <c r="G28" i="172"/>
  <c r="E28" i="172"/>
  <c r="J28" i="172"/>
  <c r="I28" i="172"/>
  <c r="J12" i="172"/>
  <c r="I12" i="172"/>
  <c r="E12" i="172"/>
  <c r="G12" i="172"/>
  <c r="H29" i="169"/>
  <c r="E29" i="169" s="1"/>
  <c r="I18" i="174"/>
  <c r="G18" i="174"/>
  <c r="E18" i="174"/>
  <c r="J18" i="174"/>
  <c r="G29" i="172"/>
  <c r="E29" i="172"/>
  <c r="J29" i="172"/>
  <c r="I29" i="172"/>
  <c r="H7" i="169"/>
  <c r="J7" i="169" s="1"/>
  <c r="H31" i="169"/>
  <c r="I31" i="169" s="1"/>
  <c r="I4" i="174"/>
  <c r="J4" i="174"/>
  <c r="G4" i="174"/>
  <c r="E4" i="174"/>
  <c r="G17" i="172"/>
  <c r="E17" i="172"/>
  <c r="J17" i="172"/>
  <c r="I17" i="172"/>
  <c r="H12" i="169"/>
  <c r="J12" i="169" s="1"/>
  <c r="J14" i="174"/>
  <c r="I14" i="174"/>
  <c r="E14" i="174"/>
  <c r="G14" i="174"/>
  <c r="H16" i="173"/>
  <c r="H6" i="173"/>
  <c r="H25" i="173"/>
  <c r="H15" i="173"/>
  <c r="H14" i="173"/>
  <c r="H5" i="173"/>
  <c r="H4" i="173"/>
  <c r="H32" i="173"/>
  <c r="H30" i="173"/>
  <c r="H28" i="173"/>
  <c r="H13" i="173"/>
  <c r="H12" i="173"/>
  <c r="H3" i="173"/>
  <c r="H26" i="173"/>
  <c r="H22" i="173"/>
  <c r="H11" i="173"/>
  <c r="H18" i="173"/>
  <c r="H8" i="173"/>
  <c r="H31" i="173"/>
  <c r="H17" i="173"/>
  <c r="A4" i="173"/>
  <c r="H7" i="173"/>
  <c r="H10" i="173"/>
  <c r="H29" i="173"/>
  <c r="H24" i="173"/>
  <c r="H21" i="173"/>
  <c r="H20" i="173"/>
  <c r="H19" i="173"/>
  <c r="H23" i="173"/>
  <c r="H27" i="173"/>
  <c r="H9" i="173"/>
  <c r="H33" i="173"/>
  <c r="G7" i="172"/>
  <c r="E7" i="172"/>
  <c r="J7" i="172"/>
  <c r="I7" i="172"/>
  <c r="G23" i="172"/>
  <c r="J23" i="172"/>
  <c r="I23" i="172"/>
  <c r="E23" i="172"/>
  <c r="I5" i="172"/>
  <c r="J5" i="172"/>
  <c r="M5" i="172" s="1" a="1"/>
  <c r="M5" i="172" s="1"/>
  <c r="K5" i="172" s="1"/>
  <c r="L5" i="172" s="1"/>
  <c r="W5" i="172" s="1"/>
  <c r="G5" i="172"/>
  <c r="E5" i="172"/>
  <c r="G33" i="172"/>
  <c r="E33" i="172"/>
  <c r="I33" i="172"/>
  <c r="J33" i="172"/>
  <c r="G30" i="172"/>
  <c r="E30" i="172"/>
  <c r="I30" i="172"/>
  <c r="J30" i="172"/>
  <c r="G27" i="172"/>
  <c r="E27" i="172"/>
  <c r="J27" i="172"/>
  <c r="I27" i="172"/>
  <c r="G16" i="172"/>
  <c r="E16" i="172"/>
  <c r="I16" i="172"/>
  <c r="J16" i="172"/>
  <c r="H6" i="169"/>
  <c r="G6" i="169" s="1"/>
  <c r="E8" i="174"/>
  <c r="J8" i="174"/>
  <c r="I8" i="174"/>
  <c r="G8" i="174"/>
  <c r="G25" i="172"/>
  <c r="E25" i="172"/>
  <c r="I25" i="172"/>
  <c r="J25" i="172"/>
  <c r="H14" i="169"/>
  <c r="E14" i="169" s="1"/>
  <c r="I5" i="174"/>
  <c r="J5" i="174"/>
  <c r="G5" i="174"/>
  <c r="E5" i="174"/>
  <c r="H26" i="169"/>
  <c r="I26" i="169" s="1"/>
  <c r="H17" i="169"/>
  <c r="J17" i="169" s="1"/>
  <c r="H20" i="169"/>
  <c r="J20" i="169" s="1"/>
  <c r="J15" i="174"/>
  <c r="I15" i="174"/>
  <c r="G15" i="174"/>
  <c r="E15" i="174"/>
  <c r="G20" i="172"/>
  <c r="E20" i="172"/>
  <c r="J20" i="172"/>
  <c r="I20" i="172"/>
  <c r="J9" i="172"/>
  <c r="I9" i="172"/>
  <c r="G9" i="172"/>
  <c r="E9" i="172"/>
  <c r="E8" i="172"/>
  <c r="I8" i="172"/>
  <c r="G8" i="172"/>
  <c r="J8" i="172"/>
  <c r="I14" i="172"/>
  <c r="G14" i="172"/>
  <c r="E14" i="172"/>
  <c r="J14" i="172"/>
  <c r="J21" i="172"/>
  <c r="I21" i="172"/>
  <c r="G21" i="172"/>
  <c r="E21" i="172"/>
  <c r="H18" i="171"/>
  <c r="H17" i="171"/>
  <c r="H16" i="171"/>
  <c r="H33" i="171"/>
  <c r="H32" i="171"/>
  <c r="H31" i="171"/>
  <c r="H30" i="171"/>
  <c r="H29" i="171"/>
  <c r="H28" i="171"/>
  <c r="H27" i="171"/>
  <c r="H26" i="171"/>
  <c r="H25" i="171"/>
  <c r="H24" i="171"/>
  <c r="H23" i="171"/>
  <c r="H21" i="171"/>
  <c r="H10" i="171"/>
  <c r="A4" i="171"/>
  <c r="H6" i="171"/>
  <c r="H4" i="171"/>
  <c r="H3" i="171"/>
  <c r="H15" i="171"/>
  <c r="H9" i="171"/>
  <c r="H13" i="171"/>
  <c r="H8" i="171"/>
  <c r="H22" i="171"/>
  <c r="H11" i="171"/>
  <c r="H20" i="171"/>
  <c r="H14" i="171"/>
  <c r="H19" i="171"/>
  <c r="H7" i="171"/>
  <c r="H5" i="171"/>
  <c r="H12" i="171"/>
  <c r="G20" i="174"/>
  <c r="E20" i="174"/>
  <c r="J20" i="174"/>
  <c r="I20" i="174"/>
  <c r="G22" i="172"/>
  <c r="J22" i="172"/>
  <c r="I22" i="172"/>
  <c r="E22" i="172"/>
  <c r="I17" i="174"/>
  <c r="G17" i="174"/>
  <c r="E17" i="174"/>
  <c r="J17" i="174"/>
  <c r="H19" i="169"/>
  <c r="H8" i="169"/>
  <c r="H5" i="169"/>
  <c r="H3" i="169"/>
  <c r="H30" i="169"/>
  <c r="H16" i="169"/>
  <c r="H32" i="169"/>
  <c r="H13" i="169"/>
  <c r="G6" i="172"/>
  <c r="J6" i="172"/>
  <c r="I6" i="172"/>
  <c r="E6" i="172"/>
  <c r="H24" i="169"/>
  <c r="I24" i="169" s="1"/>
  <c r="H18" i="169"/>
  <c r="J18" i="169" s="1"/>
  <c r="G30" i="164"/>
  <c r="A4" i="169"/>
  <c r="I30" i="164"/>
  <c r="H4" i="169"/>
  <c r="E4" i="169" s="1"/>
  <c r="H23" i="169"/>
  <c r="J23" i="169" s="1"/>
  <c r="H21" i="169"/>
  <c r="I21" i="169" s="1"/>
  <c r="J6" i="174"/>
  <c r="G6" i="174"/>
  <c r="I6" i="174"/>
  <c r="E6" i="174"/>
  <c r="G24" i="172"/>
  <c r="E24" i="172"/>
  <c r="I24" i="172"/>
  <c r="J24" i="172"/>
  <c r="I15" i="172"/>
  <c r="G15" i="172"/>
  <c r="J15" i="172"/>
  <c r="E15" i="172"/>
  <c r="G18" i="172"/>
  <c r="E18" i="172"/>
  <c r="J18" i="172"/>
  <c r="I18" i="172"/>
  <c r="E28" i="167"/>
  <c r="J28" i="167"/>
  <c r="I28" i="167"/>
  <c r="G28" i="167"/>
  <c r="G20" i="167"/>
  <c r="I20" i="167"/>
  <c r="E20" i="167"/>
  <c r="J20" i="167"/>
  <c r="G8" i="167"/>
  <c r="E8" i="167"/>
  <c r="J8" i="167"/>
  <c r="I8" i="167"/>
  <c r="I10" i="169"/>
  <c r="E10" i="169"/>
  <c r="J10" i="169"/>
  <c r="G10" i="169"/>
  <c r="G29" i="167"/>
  <c r="E29" i="167"/>
  <c r="I29" i="167"/>
  <c r="J29" i="167"/>
  <c r="J22" i="167"/>
  <c r="I22" i="167"/>
  <c r="G22" i="167"/>
  <c r="E22" i="167"/>
  <c r="J12" i="167"/>
  <c r="E12" i="167"/>
  <c r="I12" i="167"/>
  <c r="G12" i="167"/>
  <c r="J26" i="167"/>
  <c r="I26" i="167"/>
  <c r="G26" i="167"/>
  <c r="E26" i="167"/>
  <c r="E24" i="167"/>
  <c r="J24" i="167"/>
  <c r="I24" i="167"/>
  <c r="G24" i="167"/>
  <c r="G25" i="167"/>
  <c r="E25" i="167"/>
  <c r="J25" i="167"/>
  <c r="I25" i="167"/>
  <c r="H13" i="168"/>
  <c r="H12" i="168"/>
  <c r="H3" i="168"/>
  <c r="H26" i="168"/>
  <c r="H25" i="168"/>
  <c r="H24" i="168"/>
  <c r="H23" i="168"/>
  <c r="H22" i="168"/>
  <c r="H11" i="168"/>
  <c r="H32" i="168"/>
  <c r="H30" i="168"/>
  <c r="H27" i="168"/>
  <c r="H21" i="168"/>
  <c r="A4" i="168"/>
  <c r="H19" i="168"/>
  <c r="H16" i="168"/>
  <c r="H14" i="168"/>
  <c r="H7" i="168"/>
  <c r="H33" i="168"/>
  <c r="H10" i="168"/>
  <c r="H31" i="168"/>
  <c r="H29" i="168"/>
  <c r="H28" i="168"/>
  <c r="H18" i="168"/>
  <c r="H8" i="168"/>
  <c r="H17" i="168"/>
  <c r="H6" i="168"/>
  <c r="H4" i="168"/>
  <c r="H9" i="168"/>
  <c r="H20" i="168"/>
  <c r="H5" i="168"/>
  <c r="H15" i="168"/>
  <c r="J13" i="167"/>
  <c r="I13" i="167"/>
  <c r="G13" i="167"/>
  <c r="E13" i="167"/>
  <c r="I7" i="167"/>
  <c r="G7" i="167"/>
  <c r="J7" i="167"/>
  <c r="E7" i="167"/>
  <c r="J3" i="167"/>
  <c r="I3" i="167"/>
  <c r="E3" i="167"/>
  <c r="G3" i="167"/>
  <c r="I17" i="167"/>
  <c r="G17" i="167"/>
  <c r="E17" i="167"/>
  <c r="J17" i="167"/>
  <c r="I25" i="169"/>
  <c r="E25" i="169"/>
  <c r="J25" i="169"/>
  <c r="G25" i="169"/>
  <c r="I11" i="167"/>
  <c r="E11" i="167"/>
  <c r="G11" i="167"/>
  <c r="J11" i="167"/>
  <c r="I19" i="167"/>
  <c r="G19" i="167"/>
  <c r="E19" i="167"/>
  <c r="J19" i="167"/>
  <c r="J4" i="167"/>
  <c r="I4" i="167"/>
  <c r="G4" i="167"/>
  <c r="E4" i="167"/>
  <c r="J30" i="167"/>
  <c r="I30" i="167"/>
  <c r="G30" i="167"/>
  <c r="E30" i="167"/>
  <c r="H19" i="170"/>
  <c r="H8" i="170"/>
  <c r="H18" i="170"/>
  <c r="H17" i="170"/>
  <c r="H7" i="170"/>
  <c r="H16" i="170"/>
  <c r="H6" i="170"/>
  <c r="H15" i="170"/>
  <c r="H14" i="170"/>
  <c r="H5" i="170"/>
  <c r="H4" i="170"/>
  <c r="H13" i="170"/>
  <c r="H32" i="170"/>
  <c r="H28" i="170"/>
  <c r="H24" i="170"/>
  <c r="H9" i="170"/>
  <c r="A4" i="170"/>
  <c r="H3" i="170"/>
  <c r="H33" i="170"/>
  <c r="H29" i="170"/>
  <c r="H25" i="170"/>
  <c r="H20" i="170"/>
  <c r="H31" i="170"/>
  <c r="H27" i="170"/>
  <c r="H23" i="170"/>
  <c r="H11" i="170"/>
  <c r="H21" i="170"/>
  <c r="H12" i="170"/>
  <c r="H30" i="170"/>
  <c r="H22" i="170"/>
  <c r="H10" i="170"/>
  <c r="H26" i="170"/>
  <c r="J23" i="167"/>
  <c r="I23" i="167"/>
  <c r="E23" i="167"/>
  <c r="G23" i="167"/>
  <c r="J27" i="167"/>
  <c r="I27" i="167"/>
  <c r="G27" i="167"/>
  <c r="E27" i="167"/>
  <c r="G33" i="167"/>
  <c r="E33" i="167"/>
  <c r="I33" i="167"/>
  <c r="J33" i="167"/>
  <c r="J31" i="167"/>
  <c r="I31" i="167"/>
  <c r="G31" i="167"/>
  <c r="E31" i="167"/>
  <c r="J5" i="167"/>
  <c r="I5" i="167"/>
  <c r="E5" i="167"/>
  <c r="G5" i="167"/>
  <c r="J14" i="167"/>
  <c r="I14" i="167"/>
  <c r="E14" i="167"/>
  <c r="G14" i="167"/>
  <c r="J6" i="167"/>
  <c r="I6" i="167"/>
  <c r="G6" i="167"/>
  <c r="E6" i="167"/>
  <c r="E21" i="167"/>
  <c r="I21" i="167"/>
  <c r="G21" i="167"/>
  <c r="J21" i="167"/>
  <c r="G9" i="167"/>
  <c r="E9" i="167"/>
  <c r="I9" i="167"/>
  <c r="J9" i="167"/>
  <c r="J10" i="164"/>
  <c r="I18" i="167"/>
  <c r="G18" i="167"/>
  <c r="E18" i="167"/>
  <c r="J18" i="167"/>
  <c r="I27" i="164"/>
  <c r="J15" i="169"/>
  <c r="E27" i="164"/>
  <c r="J30" i="164"/>
  <c r="I29" i="169"/>
  <c r="E10" i="167"/>
  <c r="J10" i="167"/>
  <c r="I10" i="167"/>
  <c r="G10" i="167"/>
  <c r="E32" i="167"/>
  <c r="J32" i="167"/>
  <c r="I32" i="167"/>
  <c r="G32" i="167"/>
  <c r="J16" i="167"/>
  <c r="I16" i="167"/>
  <c r="G16" i="167"/>
  <c r="E16" i="167"/>
  <c r="J15" i="167"/>
  <c r="I15" i="167"/>
  <c r="G15" i="167"/>
  <c r="E15" i="167"/>
  <c r="J11" i="165"/>
  <c r="I11" i="165"/>
  <c r="G11" i="165"/>
  <c r="E11" i="165"/>
  <c r="I29" i="165"/>
  <c r="E29" i="165"/>
  <c r="J29" i="165"/>
  <c r="G29" i="165"/>
  <c r="I32" i="165"/>
  <c r="E32" i="165"/>
  <c r="G32" i="165"/>
  <c r="J32" i="165"/>
  <c r="J28" i="164"/>
  <c r="E28" i="164"/>
  <c r="G28" i="164"/>
  <c r="G10" i="164"/>
  <c r="J12" i="165"/>
  <c r="I12" i="165"/>
  <c r="E12" i="165"/>
  <c r="G12" i="165"/>
  <c r="I16" i="165"/>
  <c r="G16" i="165"/>
  <c r="E16" i="165"/>
  <c r="J16" i="165"/>
  <c r="G17" i="165"/>
  <c r="E17" i="165"/>
  <c r="I17" i="165"/>
  <c r="J17" i="165"/>
  <c r="J10" i="165"/>
  <c r="I10" i="165"/>
  <c r="G10" i="165"/>
  <c r="E10" i="165"/>
  <c r="E9" i="165"/>
  <c r="I9" i="165"/>
  <c r="J9" i="165"/>
  <c r="G9" i="165"/>
  <c r="J5" i="165"/>
  <c r="I5" i="165"/>
  <c r="G5" i="165"/>
  <c r="E5" i="165"/>
  <c r="I28" i="165"/>
  <c r="E28" i="165"/>
  <c r="G28" i="165"/>
  <c r="J28" i="165"/>
  <c r="G19" i="165"/>
  <c r="E19" i="165"/>
  <c r="J19" i="165"/>
  <c r="I19" i="165"/>
  <c r="J14" i="165"/>
  <c r="I14" i="165"/>
  <c r="G14" i="165"/>
  <c r="E14" i="165"/>
  <c r="I31" i="165"/>
  <c r="E31" i="165"/>
  <c r="J31" i="165"/>
  <c r="G31" i="165"/>
  <c r="I26" i="165"/>
  <c r="E26" i="165"/>
  <c r="G26" i="165"/>
  <c r="J26" i="165"/>
  <c r="I33" i="165"/>
  <c r="E33" i="165"/>
  <c r="J33" i="165"/>
  <c r="G33" i="165"/>
  <c r="G7" i="165"/>
  <c r="E7" i="165"/>
  <c r="I7" i="165"/>
  <c r="J7" i="165"/>
  <c r="E20" i="165"/>
  <c r="G20" i="165"/>
  <c r="J20" i="165"/>
  <c r="I20" i="165"/>
  <c r="I30" i="165"/>
  <c r="E30" i="165"/>
  <c r="J30" i="165"/>
  <c r="G30" i="165"/>
  <c r="J13" i="165"/>
  <c r="I13" i="165"/>
  <c r="G13" i="165"/>
  <c r="E13" i="165"/>
  <c r="I23" i="165"/>
  <c r="E23" i="165"/>
  <c r="J23" i="165"/>
  <c r="G23" i="165"/>
  <c r="G18" i="165"/>
  <c r="E18" i="165"/>
  <c r="I18" i="165"/>
  <c r="J18" i="165"/>
  <c r="I23" i="164"/>
  <c r="I22" i="165"/>
  <c r="E22" i="165"/>
  <c r="G22" i="165"/>
  <c r="J22" i="165"/>
  <c r="J3" i="165"/>
  <c r="I3" i="165"/>
  <c r="E3" i="165"/>
  <c r="G3" i="165"/>
  <c r="I25" i="165"/>
  <c r="E25" i="165"/>
  <c r="J25" i="165"/>
  <c r="G25" i="165"/>
  <c r="E23" i="164"/>
  <c r="G8" i="165"/>
  <c r="E8" i="165"/>
  <c r="J8" i="165"/>
  <c r="I8" i="165"/>
  <c r="J15" i="165"/>
  <c r="I15" i="165"/>
  <c r="G15" i="165"/>
  <c r="E15" i="165"/>
  <c r="J23" i="164"/>
  <c r="I6" i="165"/>
  <c r="G6" i="165"/>
  <c r="E6" i="165"/>
  <c r="J6" i="165"/>
  <c r="I28" i="164"/>
  <c r="I10" i="164"/>
  <c r="I24" i="165"/>
  <c r="E24" i="165"/>
  <c r="J24" i="165"/>
  <c r="G24" i="165"/>
  <c r="J21" i="165"/>
  <c r="I21" i="165"/>
  <c r="G21" i="165"/>
  <c r="E21" i="165"/>
  <c r="J4" i="165"/>
  <c r="I4" i="165"/>
  <c r="G4" i="165"/>
  <c r="E4" i="165"/>
  <c r="I27" i="165"/>
  <c r="E27" i="165"/>
  <c r="J27" i="165"/>
  <c r="G27" i="165"/>
  <c r="H19" i="166"/>
  <c r="H8" i="166"/>
  <c r="H16" i="166"/>
  <c r="H6" i="166"/>
  <c r="H15" i="166"/>
  <c r="H14" i="166"/>
  <c r="H5" i="166"/>
  <c r="H4" i="166"/>
  <c r="H20" i="166"/>
  <c r="H18" i="166"/>
  <c r="H13" i="166"/>
  <c r="H10" i="166"/>
  <c r="A4" i="166"/>
  <c r="H3" i="166"/>
  <c r="H12" i="166"/>
  <c r="H17" i="166"/>
  <c r="H33" i="166"/>
  <c r="H32" i="166"/>
  <c r="H31" i="166"/>
  <c r="H30" i="166"/>
  <c r="H29" i="166"/>
  <c r="H28" i="166"/>
  <c r="H27" i="166"/>
  <c r="H26" i="166"/>
  <c r="H25" i="166"/>
  <c r="H24" i="166"/>
  <c r="H23" i="166"/>
  <c r="H22" i="166"/>
  <c r="H11" i="166"/>
  <c r="H7" i="166"/>
  <c r="H9" i="166"/>
  <c r="H21" i="166"/>
  <c r="G8" i="164"/>
  <c r="E8" i="164"/>
  <c r="J8" i="164"/>
  <c r="I8" i="164"/>
  <c r="I26" i="164"/>
  <c r="G26" i="164"/>
  <c r="E26" i="164"/>
  <c r="J26" i="164"/>
  <c r="I33" i="164"/>
  <c r="E33" i="164"/>
  <c r="J33" i="164"/>
  <c r="G33" i="164"/>
  <c r="G16" i="164"/>
  <c r="J12" i="164"/>
  <c r="I12" i="164"/>
  <c r="E12" i="164"/>
  <c r="G12" i="164"/>
  <c r="K33" i="164"/>
  <c r="L33" i="164" s="1"/>
  <c r="K32" i="164"/>
  <c r="L32" i="164" s="1"/>
  <c r="W32" i="164" s="1"/>
  <c r="K31" i="164"/>
  <c r="L31" i="164" s="1"/>
  <c r="W31" i="164" s="1"/>
  <c r="G29" i="164"/>
  <c r="G19" i="164"/>
  <c r="E19" i="164"/>
  <c r="I19" i="164"/>
  <c r="J19" i="164"/>
  <c r="G15" i="164"/>
  <c r="I17" i="164"/>
  <c r="E25" i="164"/>
  <c r="J25" i="164"/>
  <c r="I25" i="164"/>
  <c r="G25" i="164"/>
  <c r="C1" i="5"/>
  <c r="C9" i="5" s="1"/>
  <c r="C12" i="5" s="1"/>
  <c r="T33" i="144"/>
  <c r="Q33" i="144"/>
  <c r="T32" i="144"/>
  <c r="Q32" i="144"/>
  <c r="V32" i="144" s="1"/>
  <c r="T31" i="144"/>
  <c r="Q31" i="144"/>
  <c r="V31" i="144" s="1"/>
  <c r="T30" i="144"/>
  <c r="Q30" i="144"/>
  <c r="T29" i="144"/>
  <c r="Q29" i="144"/>
  <c r="T28" i="144"/>
  <c r="Q28" i="144"/>
  <c r="V28" i="144" s="1"/>
  <c r="T27" i="144"/>
  <c r="Q27" i="144"/>
  <c r="V27" i="144" s="1"/>
  <c r="T26" i="144"/>
  <c r="Q26" i="144"/>
  <c r="T25" i="144"/>
  <c r="Q25" i="144"/>
  <c r="T24" i="144"/>
  <c r="Q24" i="144"/>
  <c r="V24" i="144" s="1"/>
  <c r="T23" i="144"/>
  <c r="Q23" i="144"/>
  <c r="V23" i="144" s="1"/>
  <c r="T22" i="144"/>
  <c r="Q22" i="144"/>
  <c r="T21" i="144"/>
  <c r="Q21" i="144"/>
  <c r="V21" i="144" s="1"/>
  <c r="T20" i="144"/>
  <c r="Q20" i="144"/>
  <c r="V20" i="144" s="1"/>
  <c r="T19" i="144"/>
  <c r="V19" i="144" s="1"/>
  <c r="Q19" i="144"/>
  <c r="D19" i="144"/>
  <c r="T18" i="144"/>
  <c r="Q18" i="144"/>
  <c r="V18" i="144" s="1"/>
  <c r="T17" i="144"/>
  <c r="Q17" i="144"/>
  <c r="V17" i="144" s="1"/>
  <c r="T16" i="144"/>
  <c r="Q16" i="144"/>
  <c r="T15" i="144"/>
  <c r="Q15" i="144"/>
  <c r="V15" i="144" s="1"/>
  <c r="T14" i="144"/>
  <c r="Q14" i="144"/>
  <c r="V14" i="144" s="1"/>
  <c r="T13" i="144"/>
  <c r="Q13" i="144"/>
  <c r="V13" i="144" s="1"/>
  <c r="T12" i="144"/>
  <c r="Q12" i="144"/>
  <c r="T11" i="144"/>
  <c r="Q11" i="144"/>
  <c r="V11" i="144" s="1"/>
  <c r="T10" i="144"/>
  <c r="Q10" i="144"/>
  <c r="T9" i="144"/>
  <c r="Q9" i="144"/>
  <c r="V8" i="144"/>
  <c r="T8" i="144"/>
  <c r="Q8" i="144"/>
  <c r="T7" i="144"/>
  <c r="Q7" i="144"/>
  <c r="V7" i="144" s="1"/>
  <c r="T6" i="144"/>
  <c r="Q6" i="144"/>
  <c r="T5" i="144"/>
  <c r="Q5" i="144"/>
  <c r="V5" i="144" s="1"/>
  <c r="T4" i="144"/>
  <c r="Q4" i="144"/>
  <c r="V4" i="144" s="1"/>
  <c r="T3" i="144"/>
  <c r="Q3" i="144"/>
  <c r="C3" i="144"/>
  <c r="A6" i="144"/>
  <c r="D1" i="5"/>
  <c r="D6" i="5" s="1" a="1"/>
  <c r="D6" i="5" s="1"/>
  <c r="A8" i="144"/>
  <c r="J14" i="164" l="1"/>
  <c r="I6" i="164"/>
  <c r="J18" i="164"/>
  <c r="I12" i="169"/>
  <c r="M31" i="172" a="1"/>
  <c r="M31" i="172" s="1"/>
  <c r="K31" i="172" s="1"/>
  <c r="L31" i="172" s="1"/>
  <c r="W31" i="172" s="1"/>
  <c r="E18" i="164"/>
  <c r="G18" i="164"/>
  <c r="I20" i="164"/>
  <c r="M20" i="164" s="1" a="1"/>
  <c r="M20" i="164" s="1"/>
  <c r="E14" i="164"/>
  <c r="G14" i="164"/>
  <c r="J9" i="164"/>
  <c r="J3" i="164"/>
  <c r="J21" i="164"/>
  <c r="I7" i="169"/>
  <c r="I3" i="164"/>
  <c r="G11" i="164"/>
  <c r="X32" i="172"/>
  <c r="Y32" i="172" s="1"/>
  <c r="X5" i="172"/>
  <c r="Y5" i="172" s="1"/>
  <c r="E7" i="164"/>
  <c r="G9" i="169"/>
  <c r="G7" i="164"/>
  <c r="G7" i="169"/>
  <c r="G21" i="164"/>
  <c r="J6" i="164"/>
  <c r="M6" i="164" s="1" a="1"/>
  <c r="M6" i="164" s="1"/>
  <c r="G3" i="164"/>
  <c r="M30" i="164" a="1"/>
  <c r="M30" i="164" s="1"/>
  <c r="K30" i="164" s="1"/>
  <c r="L30" i="164" s="1"/>
  <c r="W30" i="164" s="1"/>
  <c r="E7" i="169"/>
  <c r="I21" i="164"/>
  <c r="G4" i="164"/>
  <c r="E6" i="164"/>
  <c r="J4" i="164"/>
  <c r="E4" i="164"/>
  <c r="M20" i="167" a="1"/>
  <c r="M20" i="167" s="1"/>
  <c r="K20" i="167" s="1"/>
  <c r="L20" i="167" s="1"/>
  <c r="W20" i="167" s="1"/>
  <c r="J7" i="164"/>
  <c r="M7" i="164" s="1" a="1"/>
  <c r="M7" i="164" s="1"/>
  <c r="E9" i="169"/>
  <c r="M4" i="174" a="1"/>
  <c r="M4" i="174" s="1"/>
  <c r="M24" i="165" a="1"/>
  <c r="M24" i="165" s="1"/>
  <c r="K24" i="165" s="1"/>
  <c r="L24" i="165" s="1"/>
  <c r="W24" i="165" s="1"/>
  <c r="I9" i="169"/>
  <c r="M9" i="169" s="1" a="1"/>
  <c r="M9" i="169" s="1"/>
  <c r="I31" i="164"/>
  <c r="J31" i="164"/>
  <c r="E31" i="164"/>
  <c r="G33" i="169"/>
  <c r="J33" i="169"/>
  <c r="M33" i="169" s="1" a="1"/>
  <c r="M33" i="169" s="1"/>
  <c r="J11" i="164"/>
  <c r="E13" i="164"/>
  <c r="E33" i="169"/>
  <c r="I11" i="164"/>
  <c r="M27" i="164" a="1"/>
  <c r="M27" i="164" s="1"/>
  <c r="K27" i="164" s="1"/>
  <c r="L27" i="164" s="1"/>
  <c r="W27" i="164" s="1"/>
  <c r="I29" i="164"/>
  <c r="I16" i="164"/>
  <c r="J16" i="164"/>
  <c r="J29" i="164"/>
  <c r="J22" i="164"/>
  <c r="G22" i="164"/>
  <c r="I22" i="164"/>
  <c r="I22" i="169"/>
  <c r="M10" i="164" a="1"/>
  <c r="M10" i="164" s="1"/>
  <c r="K10" i="164" s="1"/>
  <c r="G31" i="169"/>
  <c r="E9" i="164"/>
  <c r="E32" i="164"/>
  <c r="E20" i="164"/>
  <c r="G9" i="164"/>
  <c r="J31" i="169"/>
  <c r="M31" i="169" s="1" a="1"/>
  <c r="M31" i="169" s="1"/>
  <c r="K31" i="169" s="1"/>
  <c r="L31" i="169" s="1"/>
  <c r="W31" i="169" s="1"/>
  <c r="J28" i="169"/>
  <c r="M28" i="169" s="1" a="1"/>
  <c r="M28" i="169" s="1"/>
  <c r="K28" i="169" s="1"/>
  <c r="L28" i="169" s="1"/>
  <c r="W28" i="169" s="1"/>
  <c r="G20" i="164"/>
  <c r="E31" i="169"/>
  <c r="G28" i="169"/>
  <c r="E28" i="169"/>
  <c r="M18" i="174" a="1"/>
  <c r="M18" i="174" s="1"/>
  <c r="J26" i="169"/>
  <c r="M26" i="169" s="1" a="1"/>
  <c r="M26" i="169" s="1"/>
  <c r="M16" i="172" a="1"/>
  <c r="M16" i="172" s="1"/>
  <c r="M30" i="172" a="1"/>
  <c r="M30" i="172" s="1"/>
  <c r="G15" i="169"/>
  <c r="G27" i="169"/>
  <c r="E15" i="169"/>
  <c r="E27" i="169"/>
  <c r="I27" i="169"/>
  <c r="M27" i="169" s="1" a="1"/>
  <c r="M27" i="169" s="1"/>
  <c r="E17" i="164"/>
  <c r="J22" i="169"/>
  <c r="J17" i="164"/>
  <c r="M17" i="164" s="1" a="1"/>
  <c r="M17" i="164" s="1"/>
  <c r="E22" i="169"/>
  <c r="M11" i="167" a="1"/>
  <c r="M11" i="167" s="1"/>
  <c r="I23" i="169"/>
  <c r="M23" i="169" s="1" a="1"/>
  <c r="M23" i="169" s="1"/>
  <c r="K23" i="169" s="1"/>
  <c r="L23" i="169" s="1"/>
  <c r="W23" i="169" s="1"/>
  <c r="M10" i="169" a="1"/>
  <c r="M10" i="169" s="1"/>
  <c r="K10" i="169" s="1"/>
  <c r="L10" i="169" s="1"/>
  <c r="W10" i="169" s="1"/>
  <c r="I15" i="164"/>
  <c r="G5" i="164"/>
  <c r="M9" i="167" a="1"/>
  <c r="M9" i="167" s="1"/>
  <c r="E20" i="169"/>
  <c r="I11" i="169"/>
  <c r="G20" i="169"/>
  <c r="J24" i="164"/>
  <c r="I24" i="164"/>
  <c r="G24" i="164"/>
  <c r="J6" i="169"/>
  <c r="J11" i="169"/>
  <c r="I20" i="169"/>
  <c r="M20" i="169" s="1" a="1"/>
  <c r="M20" i="169" s="1"/>
  <c r="J15" i="164"/>
  <c r="I6" i="169"/>
  <c r="E11" i="169"/>
  <c r="E24" i="164"/>
  <c r="E6" i="169"/>
  <c r="M25" i="169" a="1"/>
  <c r="M25" i="169" s="1"/>
  <c r="I5" i="164"/>
  <c r="J5" i="164"/>
  <c r="G24" i="169"/>
  <c r="G14" i="169"/>
  <c r="E21" i="169"/>
  <c r="J24" i="169"/>
  <c r="M24" i="169" s="1" a="1"/>
  <c r="M24" i="169" s="1"/>
  <c r="I14" i="169"/>
  <c r="E23" i="169"/>
  <c r="J14" i="169"/>
  <c r="G23" i="169"/>
  <c r="M5" i="174" a="1"/>
  <c r="M5" i="174" s="1"/>
  <c r="K5" i="174" s="1"/>
  <c r="L5" i="174" s="1"/>
  <c r="W5" i="174" s="1"/>
  <c r="M29" i="172" a="1"/>
  <c r="M29" i="172" s="1"/>
  <c r="M23" i="165" a="1"/>
  <c r="M23" i="165" s="1"/>
  <c r="M30" i="165" a="1"/>
  <c r="M30" i="165" s="1"/>
  <c r="M29" i="167" a="1"/>
  <c r="M29" i="167" s="1"/>
  <c r="I17" i="169"/>
  <c r="M17" i="169" s="1" a="1"/>
  <c r="M17" i="169" s="1"/>
  <c r="K17" i="169" s="1"/>
  <c r="L17" i="169" s="1"/>
  <c r="W17" i="169" s="1"/>
  <c r="M15" i="172" a="1"/>
  <c r="M15" i="172" s="1"/>
  <c r="J29" i="174"/>
  <c r="E29" i="174"/>
  <c r="G29" i="174"/>
  <c r="I29" i="174"/>
  <c r="G26" i="169"/>
  <c r="J4" i="169"/>
  <c r="M13" i="172" a="1"/>
  <c r="M13" i="172" s="1"/>
  <c r="E21" i="174"/>
  <c r="G21" i="174"/>
  <c r="I21" i="174"/>
  <c r="J21" i="174"/>
  <c r="K18" i="174"/>
  <c r="L18" i="174" s="1"/>
  <c r="W18" i="174" s="1"/>
  <c r="K4" i="174"/>
  <c r="L4" i="174" s="1"/>
  <c r="W4" i="174" s="1"/>
  <c r="G13" i="174"/>
  <c r="E13" i="174"/>
  <c r="J13" i="174"/>
  <c r="I13" i="174"/>
  <c r="G28" i="174"/>
  <c r="E28" i="174"/>
  <c r="J28" i="174"/>
  <c r="I28" i="174"/>
  <c r="J32" i="164"/>
  <c r="G13" i="164"/>
  <c r="M10" i="167" a="1"/>
  <c r="M10" i="167" s="1"/>
  <c r="E26" i="169"/>
  <c r="G4" i="169"/>
  <c r="M20" i="174" a="1"/>
  <c r="M20" i="174" s="1"/>
  <c r="J30" i="174"/>
  <c r="G30" i="174"/>
  <c r="E30" i="174"/>
  <c r="I30" i="174"/>
  <c r="I11" i="174"/>
  <c r="G11" i="174"/>
  <c r="E11" i="174"/>
  <c r="J11" i="174"/>
  <c r="J10" i="174"/>
  <c r="I10" i="174"/>
  <c r="E10" i="174"/>
  <c r="G10" i="174"/>
  <c r="M5" i="167" a="1"/>
  <c r="M5" i="167" s="1"/>
  <c r="I32" i="164"/>
  <c r="I13" i="164"/>
  <c r="M13" i="164" s="1" a="1"/>
  <c r="M13" i="164" s="1"/>
  <c r="I4" i="169"/>
  <c r="K25" i="169"/>
  <c r="L25" i="169" s="1"/>
  <c r="W25" i="169" s="1"/>
  <c r="M18" i="172" a="1"/>
  <c r="M18" i="172" s="1"/>
  <c r="E12" i="174"/>
  <c r="G12" i="174"/>
  <c r="J12" i="174"/>
  <c r="I12" i="174"/>
  <c r="J31" i="174"/>
  <c r="G31" i="174"/>
  <c r="E31" i="174"/>
  <c r="I31" i="174"/>
  <c r="J24" i="174"/>
  <c r="G24" i="174"/>
  <c r="I24" i="174"/>
  <c r="E24" i="174"/>
  <c r="G32" i="174"/>
  <c r="E32" i="174"/>
  <c r="I32" i="174"/>
  <c r="J32" i="174"/>
  <c r="G29" i="169"/>
  <c r="M17" i="167" a="1"/>
  <c r="M17" i="167" s="1"/>
  <c r="M6" i="174" a="1"/>
  <c r="M6" i="174" s="1"/>
  <c r="M33" i="172" a="1"/>
  <c r="M33" i="172" s="1"/>
  <c r="J23" i="174"/>
  <c r="I23" i="174"/>
  <c r="E23" i="174"/>
  <c r="G23" i="174"/>
  <c r="G33" i="174"/>
  <c r="E33" i="174"/>
  <c r="J33" i="174"/>
  <c r="I33" i="174"/>
  <c r="G3" i="174"/>
  <c r="E3" i="174"/>
  <c r="I3" i="174"/>
  <c r="J3" i="174"/>
  <c r="M22" i="165" a="1"/>
  <c r="M22" i="165" s="1"/>
  <c r="J29" i="169"/>
  <c r="M29" i="169" s="1" a="1"/>
  <c r="M29" i="169" s="1"/>
  <c r="M27" i="167" a="1"/>
  <c r="M27" i="167" s="1"/>
  <c r="M30" i="167" a="1"/>
  <c r="M30" i="167" s="1"/>
  <c r="M7" i="174" a="1"/>
  <c r="M7" i="174" s="1"/>
  <c r="K7" i="174" s="1"/>
  <c r="L7" i="174" s="1"/>
  <c r="W7" i="174" s="1"/>
  <c r="J25" i="174"/>
  <c r="E25" i="174"/>
  <c r="G25" i="174"/>
  <c r="I25" i="174"/>
  <c r="J26" i="174"/>
  <c r="G26" i="174"/>
  <c r="E26" i="174"/>
  <c r="I26" i="174"/>
  <c r="M6" i="167" a="1"/>
  <c r="M6" i="167" s="1"/>
  <c r="M25" i="165" a="1"/>
  <c r="M25" i="165" s="1"/>
  <c r="M7" i="167" a="1"/>
  <c r="M7" i="167" s="1"/>
  <c r="M28" i="172" a="1"/>
  <c r="M28" i="172" s="1"/>
  <c r="M11" i="172" a="1"/>
  <c r="M11" i="172" s="1"/>
  <c r="M9" i="174" a="1"/>
  <c r="M9" i="174" s="1"/>
  <c r="K9" i="174" s="1"/>
  <c r="L9" i="174" s="1"/>
  <c r="W9" i="174" s="1"/>
  <c r="I27" i="174"/>
  <c r="G27" i="174"/>
  <c r="E27" i="174"/>
  <c r="J27" i="174"/>
  <c r="G22" i="174"/>
  <c r="I22" i="174"/>
  <c r="J22" i="174"/>
  <c r="E22" i="174"/>
  <c r="G16" i="169"/>
  <c r="J16" i="169"/>
  <c r="E16" i="169"/>
  <c r="I16" i="169"/>
  <c r="E20" i="171"/>
  <c r="G20" i="171"/>
  <c r="I20" i="171"/>
  <c r="J20" i="171"/>
  <c r="J26" i="171"/>
  <c r="I26" i="171"/>
  <c r="G26" i="171"/>
  <c r="E26" i="171"/>
  <c r="J12" i="173"/>
  <c r="I12" i="173"/>
  <c r="G12" i="173"/>
  <c r="E12" i="173"/>
  <c r="J11" i="171"/>
  <c r="I11" i="171"/>
  <c r="G11" i="171"/>
  <c r="E11" i="171"/>
  <c r="I31" i="173"/>
  <c r="E31" i="173"/>
  <c r="J31" i="173"/>
  <c r="G31" i="173"/>
  <c r="M10" i="172" a="1"/>
  <c r="M10" i="172" s="1"/>
  <c r="E24" i="169"/>
  <c r="E12" i="169"/>
  <c r="J3" i="169"/>
  <c r="G3" i="169"/>
  <c r="I3" i="169"/>
  <c r="E3" i="169"/>
  <c r="J22" i="171"/>
  <c r="I22" i="171"/>
  <c r="G22" i="171"/>
  <c r="E22" i="171"/>
  <c r="K33" i="171"/>
  <c r="L33" i="171" s="1"/>
  <c r="J28" i="171"/>
  <c r="E28" i="171"/>
  <c r="I28" i="171"/>
  <c r="G28" i="171"/>
  <c r="G18" i="171"/>
  <c r="J18" i="171"/>
  <c r="I18" i="171"/>
  <c r="E18" i="171"/>
  <c r="M9" i="172" a="1"/>
  <c r="M9" i="172" s="1"/>
  <c r="M8" i="174" a="1"/>
  <c r="M8" i="174" s="1"/>
  <c r="M27" i="172" a="1"/>
  <c r="M27" i="172" s="1"/>
  <c r="J21" i="173"/>
  <c r="I21" i="173"/>
  <c r="G21" i="173"/>
  <c r="E21" i="173"/>
  <c r="E8" i="173"/>
  <c r="G8" i="173"/>
  <c r="J8" i="173"/>
  <c r="I8" i="173"/>
  <c r="I28" i="173"/>
  <c r="E28" i="173"/>
  <c r="J28" i="173"/>
  <c r="G28" i="173"/>
  <c r="G6" i="173"/>
  <c r="E6" i="173"/>
  <c r="I6" i="173"/>
  <c r="J6" i="173"/>
  <c r="M17" i="172" a="1"/>
  <c r="M17" i="172" s="1"/>
  <c r="G17" i="171"/>
  <c r="I17" i="171"/>
  <c r="J17" i="171"/>
  <c r="E17" i="171"/>
  <c r="M21" i="165" a="1"/>
  <c r="M21" i="165" s="1"/>
  <c r="M28" i="164" a="1"/>
  <c r="M28" i="164" s="1"/>
  <c r="M13" i="165" a="1"/>
  <c r="M13" i="165" s="1"/>
  <c r="M31" i="165" a="1"/>
  <c r="M31" i="165" s="1"/>
  <c r="M19" i="165" a="1"/>
  <c r="M19" i="165" s="1"/>
  <c r="G12" i="169"/>
  <c r="E17" i="169"/>
  <c r="G5" i="169"/>
  <c r="I5" i="169"/>
  <c r="J5" i="169"/>
  <c r="E5" i="169"/>
  <c r="J12" i="171"/>
  <c r="G12" i="171"/>
  <c r="E12" i="171"/>
  <c r="I12" i="171"/>
  <c r="J8" i="171"/>
  <c r="G8" i="171"/>
  <c r="E8" i="171"/>
  <c r="I8" i="171"/>
  <c r="I10" i="171"/>
  <c r="J10" i="171"/>
  <c r="G10" i="171"/>
  <c r="E10" i="171"/>
  <c r="J29" i="171"/>
  <c r="I29" i="171"/>
  <c r="G29" i="171"/>
  <c r="E29" i="171"/>
  <c r="M8" i="172" a="1"/>
  <c r="M8" i="172" s="1"/>
  <c r="M15" i="174" a="1"/>
  <c r="M15" i="174" s="1"/>
  <c r="K15" i="174" s="1"/>
  <c r="L15" i="174" s="1"/>
  <c r="W15" i="174" s="1"/>
  <c r="I24" i="173"/>
  <c r="G24" i="173"/>
  <c r="E24" i="173"/>
  <c r="J24" i="173"/>
  <c r="G18" i="173"/>
  <c r="E18" i="173"/>
  <c r="J18" i="173"/>
  <c r="I18" i="173"/>
  <c r="I30" i="173"/>
  <c r="E30" i="173"/>
  <c r="J30" i="173"/>
  <c r="G30" i="173"/>
  <c r="G16" i="173"/>
  <c r="E16" i="173"/>
  <c r="J16" i="173"/>
  <c r="I16" i="173"/>
  <c r="M16" i="174" a="1"/>
  <c r="M16" i="174" s="1"/>
  <c r="E4" i="171"/>
  <c r="I4" i="171"/>
  <c r="J4" i="171"/>
  <c r="G4" i="171"/>
  <c r="I15" i="173"/>
  <c r="G15" i="173"/>
  <c r="E15" i="173"/>
  <c r="J15" i="173"/>
  <c r="G30" i="169"/>
  <c r="E30" i="169"/>
  <c r="I30" i="169"/>
  <c r="J30" i="169"/>
  <c r="M19" i="174" a="1"/>
  <c r="M19" i="174" s="1"/>
  <c r="M7" i="165" a="1"/>
  <c r="M7" i="165" s="1"/>
  <c r="J21" i="169"/>
  <c r="M21" i="169" s="1" a="1"/>
  <c r="M21" i="169" s="1"/>
  <c r="G17" i="169"/>
  <c r="I18" i="169"/>
  <c r="M18" i="169" s="1" a="1"/>
  <c r="M18" i="169" s="1"/>
  <c r="M6" i="172" a="1"/>
  <c r="M6" i="172" s="1"/>
  <c r="J8" i="169"/>
  <c r="E8" i="169"/>
  <c r="G8" i="169"/>
  <c r="I8" i="169"/>
  <c r="M22" i="172" a="1"/>
  <c r="M22" i="172" s="1"/>
  <c r="E5" i="171"/>
  <c r="I5" i="171"/>
  <c r="G5" i="171"/>
  <c r="J5" i="171"/>
  <c r="J13" i="171"/>
  <c r="I13" i="171"/>
  <c r="E13" i="171"/>
  <c r="G13" i="171"/>
  <c r="I21" i="171"/>
  <c r="G21" i="171"/>
  <c r="E21" i="171"/>
  <c r="J21" i="171"/>
  <c r="J30" i="171"/>
  <c r="I30" i="171"/>
  <c r="G30" i="171"/>
  <c r="E30" i="171"/>
  <c r="M20" i="172" a="1"/>
  <c r="M20" i="172" s="1"/>
  <c r="M25" i="172" a="1"/>
  <c r="M25" i="172" s="1"/>
  <c r="M23" i="172" a="1"/>
  <c r="M23" i="172" s="1"/>
  <c r="I33" i="173"/>
  <c r="E33" i="173"/>
  <c r="J33" i="173"/>
  <c r="G33" i="173"/>
  <c r="I29" i="173"/>
  <c r="E29" i="173"/>
  <c r="G29" i="173"/>
  <c r="J29" i="173"/>
  <c r="J11" i="173"/>
  <c r="I11" i="173"/>
  <c r="G11" i="173"/>
  <c r="E11" i="173"/>
  <c r="I32" i="173"/>
  <c r="E32" i="173"/>
  <c r="J32" i="173"/>
  <c r="G32" i="173"/>
  <c r="I16" i="171"/>
  <c r="J16" i="171"/>
  <c r="G16" i="171"/>
  <c r="E16" i="171"/>
  <c r="E19" i="173"/>
  <c r="J19" i="173"/>
  <c r="I19" i="173"/>
  <c r="G19" i="173"/>
  <c r="J27" i="171"/>
  <c r="G27" i="171"/>
  <c r="I27" i="171"/>
  <c r="E27" i="171"/>
  <c r="J13" i="173"/>
  <c r="I13" i="173"/>
  <c r="G13" i="173"/>
  <c r="E13" i="173"/>
  <c r="E18" i="169"/>
  <c r="J19" i="169"/>
  <c r="I19" i="169"/>
  <c r="G19" i="169"/>
  <c r="E19" i="169"/>
  <c r="G7" i="171"/>
  <c r="J7" i="171"/>
  <c r="I7" i="171"/>
  <c r="E7" i="171"/>
  <c r="J9" i="171"/>
  <c r="I9" i="171"/>
  <c r="G9" i="171"/>
  <c r="E9" i="171"/>
  <c r="J23" i="171"/>
  <c r="I23" i="171"/>
  <c r="G23" i="171"/>
  <c r="E23" i="171"/>
  <c r="J31" i="171"/>
  <c r="I31" i="171"/>
  <c r="G31" i="171"/>
  <c r="E31" i="171"/>
  <c r="J9" i="173"/>
  <c r="G9" i="173"/>
  <c r="E9" i="173"/>
  <c r="I9" i="173"/>
  <c r="J10" i="173"/>
  <c r="I10" i="173"/>
  <c r="E10" i="173"/>
  <c r="G10" i="173"/>
  <c r="I22" i="173"/>
  <c r="J22" i="173"/>
  <c r="G22" i="173"/>
  <c r="E22" i="173"/>
  <c r="I4" i="173"/>
  <c r="G4" i="173"/>
  <c r="E4" i="173"/>
  <c r="J4" i="173"/>
  <c r="M23" i="167" a="1"/>
  <c r="M23" i="167" s="1"/>
  <c r="J6" i="171"/>
  <c r="E6" i="171"/>
  <c r="I6" i="171"/>
  <c r="G6" i="171"/>
  <c r="M12" i="172" a="1"/>
  <c r="M12" i="172" s="1"/>
  <c r="M6" i="165" a="1"/>
  <c r="M6" i="165" s="1"/>
  <c r="M26" i="165" a="1"/>
  <c r="M26" i="165" s="1"/>
  <c r="M18" i="167" a="1"/>
  <c r="M18" i="167" s="1"/>
  <c r="G21" i="169"/>
  <c r="M26" i="167" a="1"/>
  <c r="M26" i="167" s="1"/>
  <c r="G18" i="169"/>
  <c r="G13" i="169"/>
  <c r="I13" i="169"/>
  <c r="J13" i="169"/>
  <c r="E13" i="169"/>
  <c r="M17" i="174" a="1"/>
  <c r="M17" i="174" s="1"/>
  <c r="K17" i="174" s="1"/>
  <c r="L17" i="174" s="1"/>
  <c r="W17" i="174" s="1"/>
  <c r="G19" i="171"/>
  <c r="E19" i="171"/>
  <c r="J19" i="171"/>
  <c r="I19" i="171"/>
  <c r="J15" i="171"/>
  <c r="I15" i="171"/>
  <c r="G15" i="171"/>
  <c r="E15" i="171"/>
  <c r="J24" i="171"/>
  <c r="G24" i="171"/>
  <c r="E24" i="171"/>
  <c r="I24" i="171"/>
  <c r="J32" i="171"/>
  <c r="G32" i="171"/>
  <c r="E32" i="171"/>
  <c r="I32" i="171"/>
  <c r="M21" i="172" a="1"/>
  <c r="M21" i="172" s="1"/>
  <c r="I27" i="173"/>
  <c r="E27" i="173"/>
  <c r="J27" i="173"/>
  <c r="G27" i="173"/>
  <c r="G7" i="173"/>
  <c r="E7" i="173"/>
  <c r="J7" i="173"/>
  <c r="I7" i="173"/>
  <c r="I26" i="173"/>
  <c r="J26" i="173"/>
  <c r="G26" i="173"/>
  <c r="E26" i="173"/>
  <c r="I5" i="173"/>
  <c r="G5" i="173"/>
  <c r="E5" i="173"/>
  <c r="J5" i="173"/>
  <c r="M19" i="172" a="1"/>
  <c r="M19" i="172" s="1"/>
  <c r="G17" i="173"/>
  <c r="E17" i="173"/>
  <c r="I17" i="173"/>
  <c r="J17" i="173"/>
  <c r="J20" i="173"/>
  <c r="I20" i="173"/>
  <c r="G20" i="173"/>
  <c r="E20" i="173"/>
  <c r="I25" i="173"/>
  <c r="J25" i="173"/>
  <c r="G25" i="173"/>
  <c r="E25" i="173"/>
  <c r="M26" i="172" a="1"/>
  <c r="M26" i="172" s="1"/>
  <c r="M16" i="165" a="1"/>
  <c r="M16" i="165" s="1"/>
  <c r="M29" i="165" a="1"/>
  <c r="M29" i="165" s="1"/>
  <c r="M15" i="169" a="1"/>
  <c r="M15" i="169" s="1"/>
  <c r="M24" i="172" a="1"/>
  <c r="M24" i="172" s="1"/>
  <c r="G32" i="169"/>
  <c r="I32" i="169"/>
  <c r="E32" i="169"/>
  <c r="J32" i="169"/>
  <c r="J14" i="171"/>
  <c r="I14" i="171"/>
  <c r="E14" i="171"/>
  <c r="G14" i="171"/>
  <c r="G3" i="171"/>
  <c r="E3" i="171"/>
  <c r="J3" i="171"/>
  <c r="I3" i="171"/>
  <c r="J25" i="171"/>
  <c r="E25" i="171"/>
  <c r="I25" i="171"/>
  <c r="G25" i="171"/>
  <c r="J33" i="171"/>
  <c r="E33" i="171"/>
  <c r="G33" i="171"/>
  <c r="I33" i="171"/>
  <c r="M14" i="172" a="1"/>
  <c r="M14" i="172" s="1"/>
  <c r="M7" i="172" a="1"/>
  <c r="M7" i="172" s="1"/>
  <c r="I23" i="173"/>
  <c r="G23" i="173"/>
  <c r="E23" i="173"/>
  <c r="J23" i="173"/>
  <c r="K33" i="173"/>
  <c r="L33" i="173" s="1"/>
  <c r="J3" i="173"/>
  <c r="I3" i="173"/>
  <c r="G3" i="173"/>
  <c r="E3" i="173"/>
  <c r="I14" i="173"/>
  <c r="G14" i="173"/>
  <c r="E14" i="173"/>
  <c r="J14" i="173"/>
  <c r="M14" i="174" a="1"/>
  <c r="M14" i="174" s="1"/>
  <c r="M4" i="172" a="1"/>
  <c r="M4" i="172" s="1"/>
  <c r="M3" i="172" a="1"/>
  <c r="M3" i="172" s="1"/>
  <c r="J14" i="170"/>
  <c r="I14" i="170"/>
  <c r="G14" i="170"/>
  <c r="E14" i="170"/>
  <c r="I22" i="168"/>
  <c r="G22" i="168"/>
  <c r="J22" i="168"/>
  <c r="E22" i="168"/>
  <c r="M32" i="167" a="1"/>
  <c r="M32" i="167" s="1"/>
  <c r="M14" i="167" a="1"/>
  <c r="M14" i="167" s="1"/>
  <c r="E10" i="170"/>
  <c r="G10" i="170"/>
  <c r="J10" i="170"/>
  <c r="I10" i="170"/>
  <c r="J31" i="170"/>
  <c r="I31" i="170"/>
  <c r="G31" i="170"/>
  <c r="E31" i="170"/>
  <c r="J24" i="170"/>
  <c r="I24" i="170"/>
  <c r="G24" i="170"/>
  <c r="E24" i="170"/>
  <c r="J6" i="170"/>
  <c r="G6" i="170"/>
  <c r="I6" i="170"/>
  <c r="E6" i="170"/>
  <c r="J20" i="168"/>
  <c r="I20" i="168"/>
  <c r="E20" i="168"/>
  <c r="G20" i="168"/>
  <c r="E29" i="168"/>
  <c r="J29" i="168"/>
  <c r="I29" i="168"/>
  <c r="G29" i="168"/>
  <c r="K33" i="168"/>
  <c r="L33" i="168" s="1"/>
  <c r="I24" i="168"/>
  <c r="G24" i="168"/>
  <c r="J24" i="168"/>
  <c r="E24" i="168"/>
  <c r="M24" i="167" a="1"/>
  <c r="M24" i="167" s="1"/>
  <c r="M12" i="167" a="1"/>
  <c r="M12" i="167" s="1"/>
  <c r="M22" i="167" a="1"/>
  <c r="M22" i="167" s="1"/>
  <c r="M8" i="167" a="1"/>
  <c r="M8" i="167" s="1"/>
  <c r="J27" i="170"/>
  <c r="I27" i="170"/>
  <c r="G27" i="170"/>
  <c r="E27" i="170"/>
  <c r="M15" i="167" a="1"/>
  <c r="M15" i="167" s="1"/>
  <c r="J22" i="170"/>
  <c r="I22" i="170"/>
  <c r="G22" i="170"/>
  <c r="E22" i="170"/>
  <c r="G20" i="170"/>
  <c r="E20" i="170"/>
  <c r="J20" i="170"/>
  <c r="I20" i="170"/>
  <c r="J28" i="170"/>
  <c r="I28" i="170"/>
  <c r="G28" i="170"/>
  <c r="E28" i="170"/>
  <c r="J16" i="170"/>
  <c r="I16" i="170"/>
  <c r="G16" i="170"/>
  <c r="E16" i="170"/>
  <c r="M3" i="167" a="1"/>
  <c r="M3" i="167" s="1"/>
  <c r="J9" i="168"/>
  <c r="G9" i="168"/>
  <c r="E9" i="168"/>
  <c r="I9" i="168"/>
  <c r="E31" i="168"/>
  <c r="J31" i="168"/>
  <c r="I31" i="168"/>
  <c r="G31" i="168"/>
  <c r="J21" i="168"/>
  <c r="I21" i="168"/>
  <c r="G21" i="168"/>
  <c r="E21" i="168"/>
  <c r="I25" i="168"/>
  <c r="G25" i="168"/>
  <c r="J25" i="168"/>
  <c r="E25" i="168"/>
  <c r="E16" i="168"/>
  <c r="I16" i="168"/>
  <c r="G16" i="168"/>
  <c r="J16" i="168"/>
  <c r="G4" i="168"/>
  <c r="J4" i="168"/>
  <c r="I4" i="168"/>
  <c r="E4" i="168"/>
  <c r="J10" i="168"/>
  <c r="I10" i="168"/>
  <c r="G10" i="168"/>
  <c r="E10" i="168"/>
  <c r="J27" i="168"/>
  <c r="I27" i="168"/>
  <c r="G27" i="168"/>
  <c r="E27" i="168"/>
  <c r="I26" i="168"/>
  <c r="G26" i="168"/>
  <c r="J26" i="168"/>
  <c r="E26" i="168"/>
  <c r="J18" i="168"/>
  <c r="I18" i="168"/>
  <c r="G18" i="168"/>
  <c r="E18" i="168"/>
  <c r="J26" i="170"/>
  <c r="I26" i="170"/>
  <c r="G26" i="170"/>
  <c r="E26" i="170"/>
  <c r="J15" i="170"/>
  <c r="I15" i="170"/>
  <c r="G15" i="170"/>
  <c r="E15" i="170"/>
  <c r="J28" i="168"/>
  <c r="I28" i="168"/>
  <c r="E28" i="168"/>
  <c r="G28" i="168"/>
  <c r="J30" i="170"/>
  <c r="I30" i="170"/>
  <c r="G30" i="170"/>
  <c r="E30" i="170"/>
  <c r="J25" i="170"/>
  <c r="I25" i="170"/>
  <c r="G25" i="170"/>
  <c r="E25" i="170"/>
  <c r="J32" i="170"/>
  <c r="I32" i="170"/>
  <c r="G32" i="170"/>
  <c r="E32" i="170"/>
  <c r="I7" i="170"/>
  <c r="G7" i="170"/>
  <c r="E7" i="170"/>
  <c r="J7" i="170"/>
  <c r="M26" i="164" a="1"/>
  <c r="M26" i="164" s="1"/>
  <c r="M18" i="165" a="1"/>
  <c r="M18" i="165" s="1"/>
  <c r="M7" i="169" a="1"/>
  <c r="M7" i="169" s="1"/>
  <c r="M33" i="167" a="1"/>
  <c r="M33" i="167" s="1"/>
  <c r="K33" i="167" s="1"/>
  <c r="L33" i="167" s="1"/>
  <c r="J12" i="170"/>
  <c r="I12" i="170"/>
  <c r="G12" i="170"/>
  <c r="E12" i="170"/>
  <c r="J29" i="170"/>
  <c r="I29" i="170"/>
  <c r="G29" i="170"/>
  <c r="E29" i="170"/>
  <c r="J13" i="170"/>
  <c r="I13" i="170"/>
  <c r="G13" i="170"/>
  <c r="E13" i="170"/>
  <c r="I17" i="170"/>
  <c r="G17" i="170"/>
  <c r="E17" i="170"/>
  <c r="J17" i="170"/>
  <c r="E6" i="168"/>
  <c r="G6" i="168"/>
  <c r="J6" i="168"/>
  <c r="I6" i="168"/>
  <c r="E33" i="168"/>
  <c r="J33" i="168"/>
  <c r="I33" i="168"/>
  <c r="G33" i="168"/>
  <c r="J30" i="168"/>
  <c r="I30" i="168"/>
  <c r="G30" i="168"/>
  <c r="E30" i="168"/>
  <c r="J3" i="168"/>
  <c r="G3" i="168"/>
  <c r="E3" i="168"/>
  <c r="I3" i="168"/>
  <c r="M25" i="167" a="1"/>
  <c r="M25" i="167" s="1"/>
  <c r="G15" i="168"/>
  <c r="E15" i="168"/>
  <c r="J15" i="168"/>
  <c r="I15" i="168"/>
  <c r="G9" i="170"/>
  <c r="E9" i="170"/>
  <c r="I9" i="170"/>
  <c r="J9" i="170"/>
  <c r="G5" i="168"/>
  <c r="E5" i="168"/>
  <c r="J5" i="168"/>
  <c r="I5" i="168"/>
  <c r="J19" i="168"/>
  <c r="I19" i="168"/>
  <c r="G19" i="168"/>
  <c r="E19" i="168"/>
  <c r="M23" i="164" a="1"/>
  <c r="M23" i="164" s="1"/>
  <c r="E21" i="170"/>
  <c r="J21" i="170"/>
  <c r="I21" i="170"/>
  <c r="G21" i="170"/>
  <c r="J33" i="170"/>
  <c r="I33" i="170"/>
  <c r="G33" i="170"/>
  <c r="E33" i="170"/>
  <c r="I4" i="170"/>
  <c r="G4" i="170"/>
  <c r="E4" i="170"/>
  <c r="J4" i="170"/>
  <c r="I18" i="170"/>
  <c r="G18" i="170"/>
  <c r="E18" i="170"/>
  <c r="J18" i="170"/>
  <c r="E17" i="168"/>
  <c r="J17" i="168"/>
  <c r="G17" i="168"/>
  <c r="I17" i="168"/>
  <c r="I7" i="168"/>
  <c r="G7" i="168"/>
  <c r="E7" i="168"/>
  <c r="J7" i="168"/>
  <c r="J32" i="168"/>
  <c r="I32" i="168"/>
  <c r="G32" i="168"/>
  <c r="E32" i="168"/>
  <c r="G12" i="168"/>
  <c r="E12" i="168"/>
  <c r="J12" i="168"/>
  <c r="I12" i="168"/>
  <c r="J23" i="170"/>
  <c r="I23" i="170"/>
  <c r="G23" i="170"/>
  <c r="E23" i="170"/>
  <c r="G19" i="170"/>
  <c r="E19" i="170"/>
  <c r="J19" i="170"/>
  <c r="I19" i="170"/>
  <c r="M4" i="167" a="1"/>
  <c r="M4" i="167" s="1"/>
  <c r="I23" i="168"/>
  <c r="G23" i="168"/>
  <c r="J23" i="168"/>
  <c r="E23" i="168"/>
  <c r="M32" i="165" a="1"/>
  <c r="M32" i="165" s="1"/>
  <c r="M16" i="167" a="1"/>
  <c r="M16" i="167" s="1"/>
  <c r="M12" i="169" a="1"/>
  <c r="M12" i="169" s="1"/>
  <c r="K12" i="169" s="1"/>
  <c r="L12" i="169" s="1"/>
  <c r="W12" i="169" s="1"/>
  <c r="M21" i="167" a="1"/>
  <c r="M21" i="167" s="1"/>
  <c r="M31" i="167" a="1"/>
  <c r="M31" i="167" s="1"/>
  <c r="J11" i="170"/>
  <c r="E11" i="170"/>
  <c r="I11" i="170"/>
  <c r="G11" i="170"/>
  <c r="J3" i="170"/>
  <c r="I3" i="170"/>
  <c r="G3" i="170"/>
  <c r="E3" i="170"/>
  <c r="I5" i="170"/>
  <c r="G5" i="170"/>
  <c r="E5" i="170"/>
  <c r="J5" i="170"/>
  <c r="G8" i="170"/>
  <c r="E8" i="170"/>
  <c r="J8" i="170"/>
  <c r="I8" i="170"/>
  <c r="M19" i="167" a="1"/>
  <c r="M19" i="167" s="1"/>
  <c r="M13" i="167" a="1"/>
  <c r="M13" i="167" s="1"/>
  <c r="J8" i="168"/>
  <c r="I8" i="168"/>
  <c r="E8" i="168"/>
  <c r="G8" i="168"/>
  <c r="G14" i="168"/>
  <c r="E14" i="168"/>
  <c r="I14" i="168"/>
  <c r="J14" i="168"/>
  <c r="I11" i="168"/>
  <c r="G11" i="168"/>
  <c r="E11" i="168"/>
  <c r="J11" i="168"/>
  <c r="G13" i="168"/>
  <c r="E13" i="168"/>
  <c r="J13" i="168"/>
  <c r="I13" i="168"/>
  <c r="M28" i="167" a="1"/>
  <c r="M28" i="167" s="1"/>
  <c r="J29" i="166"/>
  <c r="I29" i="166"/>
  <c r="E29" i="166"/>
  <c r="G29" i="166"/>
  <c r="I15" i="166"/>
  <c r="J15" i="166"/>
  <c r="G15" i="166"/>
  <c r="E15" i="166"/>
  <c r="J32" i="166"/>
  <c r="I32" i="166"/>
  <c r="G32" i="166"/>
  <c r="E32" i="166"/>
  <c r="M11" i="165" a="1"/>
  <c r="M11" i="165" s="1"/>
  <c r="J22" i="166"/>
  <c r="I22" i="166"/>
  <c r="G22" i="166"/>
  <c r="E22" i="166"/>
  <c r="E10" i="166"/>
  <c r="I10" i="166"/>
  <c r="G10" i="166"/>
  <c r="J10" i="166"/>
  <c r="G20" i="166"/>
  <c r="I20" i="166"/>
  <c r="E20" i="166"/>
  <c r="J20" i="166"/>
  <c r="E19" i="166"/>
  <c r="I19" i="166"/>
  <c r="J19" i="166"/>
  <c r="G19" i="166"/>
  <c r="M4" i="165" a="1"/>
  <c r="M4" i="165" s="1"/>
  <c r="M8" i="165" a="1"/>
  <c r="M8" i="165" s="1"/>
  <c r="J31" i="166"/>
  <c r="I31" i="166"/>
  <c r="G31" i="166"/>
  <c r="E31" i="166"/>
  <c r="M15" i="165" a="1"/>
  <c r="M15" i="165" s="1"/>
  <c r="E8" i="166"/>
  <c r="I8" i="166"/>
  <c r="G8" i="166"/>
  <c r="J8" i="166"/>
  <c r="J33" i="166"/>
  <c r="I33" i="166"/>
  <c r="G33" i="166"/>
  <c r="E33" i="166"/>
  <c r="M4" i="164" a="1"/>
  <c r="M4" i="164" s="1"/>
  <c r="E21" i="166"/>
  <c r="J21" i="166"/>
  <c r="I21" i="166"/>
  <c r="G21" i="166"/>
  <c r="J26" i="166"/>
  <c r="I26" i="166"/>
  <c r="G26" i="166"/>
  <c r="E26" i="166"/>
  <c r="I17" i="166"/>
  <c r="G17" i="166"/>
  <c r="E17" i="166"/>
  <c r="J17" i="166"/>
  <c r="I4" i="166"/>
  <c r="E4" i="166"/>
  <c r="G4" i="166"/>
  <c r="J4" i="166"/>
  <c r="M5" i="165" a="1"/>
  <c r="M5" i="165" s="1"/>
  <c r="M10" i="165" a="1"/>
  <c r="M10" i="165" s="1"/>
  <c r="J30" i="166"/>
  <c r="I30" i="166"/>
  <c r="G30" i="166"/>
  <c r="E30" i="166"/>
  <c r="J6" i="166"/>
  <c r="G6" i="166"/>
  <c r="I6" i="166"/>
  <c r="E6" i="166"/>
  <c r="J23" i="166"/>
  <c r="I23" i="166"/>
  <c r="G23" i="166"/>
  <c r="E23" i="166"/>
  <c r="J13" i="166"/>
  <c r="I13" i="166"/>
  <c r="G13" i="166"/>
  <c r="E13" i="166"/>
  <c r="J16" i="166"/>
  <c r="G16" i="166"/>
  <c r="I16" i="166"/>
  <c r="E16" i="166"/>
  <c r="M12" i="165" a="1"/>
  <c r="M12" i="165" s="1"/>
  <c r="G9" i="166"/>
  <c r="J9" i="166"/>
  <c r="I9" i="166"/>
  <c r="E9" i="166"/>
  <c r="J27" i="166"/>
  <c r="I27" i="166"/>
  <c r="G27" i="166"/>
  <c r="E27" i="166"/>
  <c r="J12" i="166"/>
  <c r="I12" i="166"/>
  <c r="G12" i="166"/>
  <c r="E12" i="166"/>
  <c r="I5" i="166"/>
  <c r="J5" i="166"/>
  <c r="E5" i="166"/>
  <c r="G5" i="166"/>
  <c r="M27" i="165" a="1"/>
  <c r="M27" i="165" s="1"/>
  <c r="M20" i="165" a="1"/>
  <c r="M20" i="165" s="1"/>
  <c r="M14" i="165" a="1"/>
  <c r="M14" i="165" s="1"/>
  <c r="M28" i="165" a="1"/>
  <c r="M28" i="165" s="1"/>
  <c r="J11" i="166"/>
  <c r="E11" i="166"/>
  <c r="G11" i="166"/>
  <c r="I11" i="166"/>
  <c r="K33" i="166"/>
  <c r="L33" i="166" s="1"/>
  <c r="J24" i="166"/>
  <c r="I24" i="166"/>
  <c r="G24" i="166"/>
  <c r="E24" i="166"/>
  <c r="I18" i="166"/>
  <c r="G18" i="166"/>
  <c r="E18" i="166"/>
  <c r="J18" i="166"/>
  <c r="J25" i="166"/>
  <c r="I25" i="166"/>
  <c r="E25" i="166"/>
  <c r="G25" i="166"/>
  <c r="M19" i="164" a="1"/>
  <c r="M19" i="164" s="1"/>
  <c r="I7" i="166"/>
  <c r="G7" i="166"/>
  <c r="E7" i="166"/>
  <c r="J7" i="166"/>
  <c r="J28" i="166"/>
  <c r="I28" i="166"/>
  <c r="G28" i="166"/>
  <c r="E28" i="166"/>
  <c r="J3" i="166"/>
  <c r="I3" i="166"/>
  <c r="G3" i="166"/>
  <c r="E3" i="166"/>
  <c r="I14" i="166"/>
  <c r="E14" i="166"/>
  <c r="J14" i="166"/>
  <c r="G14" i="166"/>
  <c r="M3" i="165" a="1"/>
  <c r="M3" i="165" s="1"/>
  <c r="M33" i="165" a="1"/>
  <c r="M33" i="165" s="1"/>
  <c r="K33" i="165" s="1"/>
  <c r="L33" i="165" s="1"/>
  <c r="M9" i="165" a="1"/>
  <c r="M9" i="165" s="1"/>
  <c r="M17" i="165" a="1"/>
  <c r="M17" i="165" s="1"/>
  <c r="M8" i="164" a="1"/>
  <c r="M8" i="164" s="1"/>
  <c r="M12" i="164" a="1"/>
  <c r="M12" i="164" s="1"/>
  <c r="M25" i="164" a="1"/>
  <c r="M25" i="164" s="1"/>
  <c r="M18" i="164" a="1"/>
  <c r="M18" i="164" s="1"/>
  <c r="M14" i="164" a="1"/>
  <c r="M14" i="164" s="1"/>
  <c r="M33" i="164" a="1"/>
  <c r="M33" i="164" s="1"/>
  <c r="M11" i="164" a="1"/>
  <c r="M11" i="164" s="1"/>
  <c r="M9" i="164" a="1"/>
  <c r="M9" i="164" s="1"/>
  <c r="V16" i="144"/>
  <c r="V9" i="144"/>
  <c r="V6" i="144"/>
  <c r="V10" i="144"/>
  <c r="V12" i="144"/>
  <c r="V22" i="144"/>
  <c r="V26" i="144"/>
  <c r="V30" i="144"/>
  <c r="C1" i="144"/>
  <c r="H29" i="144" s="1"/>
  <c r="I29" i="144" s="1"/>
  <c r="V25" i="144"/>
  <c r="V29" i="144"/>
  <c r="V33" i="144"/>
  <c r="V3" i="144"/>
  <c r="D26" i="5" a="1"/>
  <c r="D26" i="5" s="1"/>
  <c r="D13" i="5" a="1"/>
  <c r="D13" i="5" s="1"/>
  <c r="D9" i="5" a="1"/>
  <c r="D9" i="5" s="1"/>
  <c r="D21" i="5" a="1"/>
  <c r="D21" i="5" s="1"/>
  <c r="D17" i="5" a="1"/>
  <c r="D17" i="5" s="1"/>
  <c r="D16" i="5" a="1"/>
  <c r="D16" i="5" s="1"/>
  <c r="D20" i="5" a="1"/>
  <c r="D20" i="5" s="1"/>
  <c r="D15" i="5" a="1"/>
  <c r="D15" i="5" s="1"/>
  <c r="D7" i="5" a="1"/>
  <c r="D7" i="5" s="1"/>
  <c r="J5" i="118"/>
  <c r="J3" i="118"/>
  <c r="M32" i="164" l="1" a="1"/>
  <c r="M32" i="164" s="1"/>
  <c r="X32" i="164" s="1"/>
  <c r="Y32" i="164" s="1"/>
  <c r="M5" i="164" a="1"/>
  <c r="M5" i="164" s="1"/>
  <c r="M31" i="164" a="1"/>
  <c r="M31" i="164" s="1"/>
  <c r="X31" i="164" s="1"/>
  <c r="Y31" i="164" s="1"/>
  <c r="M21" i="164" a="1"/>
  <c r="M21" i="164" s="1"/>
  <c r="M14" i="169" a="1"/>
  <c r="M14" i="169" s="1"/>
  <c r="K14" i="169" s="1"/>
  <c r="L14" i="169" s="1"/>
  <c r="W14" i="169" s="1"/>
  <c r="X20" i="167"/>
  <c r="Y20" i="167" s="1"/>
  <c r="M11" i="169" a="1"/>
  <c r="M11" i="169" s="1"/>
  <c r="K11" i="169" s="1"/>
  <c r="L11" i="169" s="1"/>
  <c r="W11" i="169" s="1"/>
  <c r="X31" i="172"/>
  <c r="Y31" i="172" s="1"/>
  <c r="X17" i="174"/>
  <c r="Y17" i="174" s="1"/>
  <c r="K20" i="174"/>
  <c r="L20" i="174" s="1"/>
  <c r="W20" i="174" s="1"/>
  <c r="K14" i="174"/>
  <c r="L14" i="174" s="1"/>
  <c r="W14" i="174" s="1"/>
  <c r="K8" i="174"/>
  <c r="L8" i="174" s="1"/>
  <c r="W8" i="174" s="1"/>
  <c r="K16" i="174"/>
  <c r="L16" i="174" s="1"/>
  <c r="W16" i="174" s="1"/>
  <c r="M15" i="164" a="1"/>
  <c r="M15" i="164" s="1"/>
  <c r="K6" i="174"/>
  <c r="L6" i="174" s="1"/>
  <c r="W6" i="174" s="1"/>
  <c r="X15" i="174"/>
  <c r="Y15" i="174" s="1"/>
  <c r="X18" i="174"/>
  <c r="Y18" i="174" s="1"/>
  <c r="X9" i="174"/>
  <c r="Y9" i="174" s="1"/>
  <c r="X7" i="174"/>
  <c r="Y7" i="174" s="1"/>
  <c r="M29" i="164" a="1"/>
  <c r="M29" i="164" s="1"/>
  <c r="X4" i="174"/>
  <c r="Y4" i="174" s="1"/>
  <c r="X5" i="174"/>
  <c r="K19" i="174"/>
  <c r="L19" i="174" s="1"/>
  <c r="W19" i="174" s="1"/>
  <c r="M16" i="164" a="1"/>
  <c r="M16" i="164" s="1"/>
  <c r="K16" i="164" s="1"/>
  <c r="L16" i="164" s="1"/>
  <c r="W16" i="164" s="1"/>
  <c r="M3" i="164" a="1"/>
  <c r="M3" i="164" s="1"/>
  <c r="K3" i="164" s="1"/>
  <c r="X3" i="164" s="1"/>
  <c r="L10" i="164"/>
  <c r="W10" i="164" s="1"/>
  <c r="X10" i="164"/>
  <c r="K3" i="172"/>
  <c r="K14" i="172"/>
  <c r="L14" i="172" s="1"/>
  <c r="W14" i="172" s="1"/>
  <c r="K25" i="172"/>
  <c r="L25" i="172" s="1"/>
  <c r="W25" i="172" s="1"/>
  <c r="K28" i="172"/>
  <c r="L28" i="172" s="1"/>
  <c r="W28" i="172" s="1"/>
  <c r="K26" i="172"/>
  <c r="L26" i="172" s="1"/>
  <c r="W26" i="172" s="1"/>
  <c r="K20" i="172"/>
  <c r="L20" i="172" s="1"/>
  <c r="W20" i="172" s="1"/>
  <c r="K9" i="172"/>
  <c r="L9" i="172" s="1"/>
  <c r="W9" i="172" s="1"/>
  <c r="K33" i="172"/>
  <c r="L33" i="172" s="1"/>
  <c r="W33" i="172" s="1"/>
  <c r="K29" i="172"/>
  <c r="L29" i="172" s="1"/>
  <c r="W29" i="172" s="1"/>
  <c r="K12" i="172"/>
  <c r="L12" i="172" s="1"/>
  <c r="W12" i="172" s="1"/>
  <c r="K15" i="172"/>
  <c r="L15" i="172" s="1"/>
  <c r="W15" i="172" s="1"/>
  <c r="K22" i="172"/>
  <c r="L22" i="172" s="1"/>
  <c r="W22" i="172" s="1"/>
  <c r="K24" i="172"/>
  <c r="L24" i="172" s="1"/>
  <c r="W24" i="172" s="1"/>
  <c r="K10" i="172"/>
  <c r="L10" i="172" s="1"/>
  <c r="W10" i="172" s="1"/>
  <c r="K13" i="172"/>
  <c r="L13" i="172" s="1"/>
  <c r="W13" i="172" s="1"/>
  <c r="K19" i="172"/>
  <c r="L19" i="172" s="1"/>
  <c r="W19" i="172" s="1"/>
  <c r="K8" i="172"/>
  <c r="L8" i="172" s="1"/>
  <c r="W8" i="172" s="1"/>
  <c r="K17" i="172"/>
  <c r="L17" i="172" s="1"/>
  <c r="W17" i="172" s="1"/>
  <c r="K30" i="172"/>
  <c r="L30" i="172" s="1"/>
  <c r="W30" i="172" s="1"/>
  <c r="K4" i="172"/>
  <c r="L4" i="172" s="1"/>
  <c r="W4" i="172" s="1"/>
  <c r="K7" i="172"/>
  <c r="L7" i="172" s="1"/>
  <c r="W7" i="172" s="1"/>
  <c r="K21" i="172"/>
  <c r="L21" i="172" s="1"/>
  <c r="W21" i="172" s="1"/>
  <c r="K23" i="172"/>
  <c r="L23" i="172" s="1"/>
  <c r="W23" i="172" s="1"/>
  <c r="K6" i="172"/>
  <c r="L6" i="172" s="1"/>
  <c r="W6" i="172" s="1"/>
  <c r="K27" i="172"/>
  <c r="L27" i="172" s="1"/>
  <c r="W27" i="172" s="1"/>
  <c r="K11" i="172"/>
  <c r="L11" i="172" s="1"/>
  <c r="W11" i="172" s="1"/>
  <c r="K18" i="172"/>
  <c r="L18" i="172" s="1"/>
  <c r="W18" i="172" s="1"/>
  <c r="K16" i="172"/>
  <c r="L16" i="172" s="1"/>
  <c r="W16" i="172" s="1"/>
  <c r="M22" i="164" a="1"/>
  <c r="M22" i="164" s="1"/>
  <c r="K22" i="164" s="1"/>
  <c r="L22" i="164" s="1"/>
  <c r="W22" i="164" s="1"/>
  <c r="M22" i="169" a="1"/>
  <c r="M22" i="169" s="1"/>
  <c r="K22" i="169" s="1"/>
  <c r="L22" i="169" s="1"/>
  <c r="W22" i="169" s="1"/>
  <c r="K26" i="169"/>
  <c r="L26" i="169" s="1"/>
  <c r="W26" i="169" s="1"/>
  <c r="K27" i="169"/>
  <c r="L27" i="169" s="1"/>
  <c r="W27" i="169" s="1"/>
  <c r="X12" i="169"/>
  <c r="Y12" i="169" s="1"/>
  <c r="X11" i="169"/>
  <c r="Y11" i="169" s="1"/>
  <c r="X14" i="169"/>
  <c r="Y14" i="169" s="1"/>
  <c r="X25" i="169"/>
  <c r="Y25" i="169" s="1"/>
  <c r="K20" i="169"/>
  <c r="L20" i="169" s="1"/>
  <c r="W20" i="169" s="1"/>
  <c r="K18" i="169"/>
  <c r="L18" i="169" s="1"/>
  <c r="W18" i="169" s="1"/>
  <c r="K29" i="169"/>
  <c r="L29" i="169" s="1"/>
  <c r="W29" i="169" s="1"/>
  <c r="K24" i="169"/>
  <c r="L24" i="169" s="1"/>
  <c r="W24" i="169" s="1"/>
  <c r="X28" i="169"/>
  <c r="Y28" i="169" s="1"/>
  <c r="K21" i="169"/>
  <c r="L21" i="169" s="1"/>
  <c r="W21" i="169" s="1"/>
  <c r="X23" i="169"/>
  <c r="Y23" i="169" s="1"/>
  <c r="K15" i="169"/>
  <c r="L15" i="169" s="1"/>
  <c r="W15" i="169" s="1"/>
  <c r="K7" i="169"/>
  <c r="L7" i="169" s="1"/>
  <c r="W7" i="169" s="1"/>
  <c r="X17" i="169"/>
  <c r="Y17" i="169" s="1"/>
  <c r="K9" i="169"/>
  <c r="L9" i="169" s="1"/>
  <c r="W9" i="169" s="1"/>
  <c r="X10" i="169"/>
  <c r="Y10" i="169" s="1"/>
  <c r="K33" i="169"/>
  <c r="L33" i="169" s="1"/>
  <c r="W33" i="169" s="1"/>
  <c r="X31" i="169"/>
  <c r="Y31" i="169" s="1"/>
  <c r="M23" i="174" a="1"/>
  <c r="M23" i="174" s="1"/>
  <c r="M12" i="174" a="1"/>
  <c r="M12" i="174" s="1"/>
  <c r="M23" i="173" a="1"/>
  <c r="M23" i="173" s="1"/>
  <c r="M24" i="168" a="1"/>
  <c r="M24" i="168" s="1"/>
  <c r="M14" i="173" a="1"/>
  <c r="M14" i="173" s="1"/>
  <c r="K31" i="167"/>
  <c r="L31" i="167" s="1"/>
  <c r="W31" i="167" s="1"/>
  <c r="K15" i="167"/>
  <c r="L15" i="167" s="1"/>
  <c r="W15" i="167" s="1"/>
  <c r="K30" i="167"/>
  <c r="L30" i="167" s="1"/>
  <c r="W30" i="167" s="1"/>
  <c r="K21" i="167"/>
  <c r="L21" i="167" s="1"/>
  <c r="W21" i="167" s="1"/>
  <c r="K25" i="167"/>
  <c r="L25" i="167" s="1"/>
  <c r="W25" i="167" s="1"/>
  <c r="K23" i="167"/>
  <c r="L23" i="167" s="1"/>
  <c r="W23" i="167" s="1"/>
  <c r="K6" i="167"/>
  <c r="L6" i="167" s="1"/>
  <c r="W6" i="167" s="1"/>
  <c r="K27" i="167"/>
  <c r="L27" i="167" s="1"/>
  <c r="W27" i="167" s="1"/>
  <c r="K4" i="167"/>
  <c r="L4" i="167" s="1"/>
  <c r="W4" i="167" s="1"/>
  <c r="K16" i="167"/>
  <c r="L16" i="167" s="1"/>
  <c r="W16" i="167" s="1"/>
  <c r="M26" i="173" a="1"/>
  <c r="M26" i="173" s="1"/>
  <c r="M32" i="174" a="1"/>
  <c r="M32" i="174" s="1"/>
  <c r="K11" i="167"/>
  <c r="L11" i="167" s="1"/>
  <c r="W11" i="167" s="1"/>
  <c r="K14" i="167"/>
  <c r="L14" i="167" s="1"/>
  <c r="W14" i="167" s="1"/>
  <c r="K26" i="167"/>
  <c r="L26" i="167" s="1"/>
  <c r="W26" i="167" s="1"/>
  <c r="K7" i="167"/>
  <c r="L7" i="167" s="1"/>
  <c r="W7" i="167" s="1"/>
  <c r="K5" i="167"/>
  <c r="L5" i="167" s="1"/>
  <c r="W5" i="167" s="1"/>
  <c r="K10" i="167"/>
  <c r="L10" i="167" s="1"/>
  <c r="W10" i="167" s="1"/>
  <c r="K8" i="167"/>
  <c r="L8" i="167" s="1"/>
  <c r="W8" i="167" s="1"/>
  <c r="K32" i="167"/>
  <c r="L32" i="167" s="1"/>
  <c r="W32" i="167" s="1"/>
  <c r="M17" i="171" a="1"/>
  <c r="M17" i="171" s="1"/>
  <c r="K29" i="167"/>
  <c r="L29" i="167" s="1"/>
  <c r="W29" i="167" s="1"/>
  <c r="K24" i="167"/>
  <c r="L24" i="167" s="1"/>
  <c r="W24" i="167" s="1"/>
  <c r="K18" i="167"/>
  <c r="L18" i="167" s="1"/>
  <c r="W18" i="167" s="1"/>
  <c r="K17" i="167"/>
  <c r="L17" i="167" s="1"/>
  <c r="W17" i="167" s="1"/>
  <c r="K28" i="167"/>
  <c r="L28" i="167" s="1"/>
  <c r="W28" i="167" s="1"/>
  <c r="K13" i="167"/>
  <c r="L13" i="167" s="1"/>
  <c r="W13" i="167" s="1"/>
  <c r="K22" i="167"/>
  <c r="L22" i="167" s="1"/>
  <c r="W22" i="167" s="1"/>
  <c r="M6" i="169" a="1"/>
  <c r="M6" i="169" s="1"/>
  <c r="K9" i="167"/>
  <c r="L9" i="167" s="1"/>
  <c r="W9" i="167" s="1"/>
  <c r="K19" i="167"/>
  <c r="L19" i="167" s="1"/>
  <c r="W19" i="167" s="1"/>
  <c r="K3" i="167"/>
  <c r="K12" i="167"/>
  <c r="L12" i="167" s="1"/>
  <c r="W12" i="167" s="1"/>
  <c r="M31" i="173" a="1"/>
  <c r="M31" i="173" s="1"/>
  <c r="M29" i="174" a="1"/>
  <c r="M29" i="174" s="1"/>
  <c r="M25" i="173" a="1"/>
  <c r="M25" i="173" s="1"/>
  <c r="M22" i="173" a="1"/>
  <c r="M22" i="173" s="1"/>
  <c r="M24" i="164" a="1"/>
  <c r="M24" i="164" s="1"/>
  <c r="M31" i="174" a="1"/>
  <c r="M31" i="174" s="1"/>
  <c r="M11" i="174" a="1"/>
  <c r="M11" i="174" s="1"/>
  <c r="M20" i="173" a="1"/>
  <c r="M20" i="173" s="1"/>
  <c r="M15" i="173" a="1"/>
  <c r="M15" i="173" s="1"/>
  <c r="M3" i="170" a="1"/>
  <c r="M3" i="170" s="1"/>
  <c r="M26" i="168" a="1"/>
  <c r="M26" i="168" s="1"/>
  <c r="M17" i="173" a="1"/>
  <c r="M17" i="173" s="1"/>
  <c r="M13" i="169" a="1"/>
  <c r="M13" i="169" s="1"/>
  <c r="M21" i="171" a="1"/>
  <c r="M21" i="171" s="1"/>
  <c r="M5" i="171" a="1"/>
  <c r="M5" i="171" s="1"/>
  <c r="M30" i="169" a="1"/>
  <c r="M30" i="169" s="1"/>
  <c r="M3" i="174" a="1"/>
  <c r="M3" i="174" s="1"/>
  <c r="K15" i="165"/>
  <c r="L15" i="165" s="1"/>
  <c r="W15" i="165" s="1"/>
  <c r="M3" i="171" a="1"/>
  <c r="M3" i="171" s="1"/>
  <c r="M10" i="173" a="1"/>
  <c r="M10" i="173" s="1"/>
  <c r="M31" i="171" a="1"/>
  <c r="M31" i="171" s="1"/>
  <c r="M9" i="171" a="1"/>
  <c r="M9" i="171" s="1"/>
  <c r="M19" i="169" a="1"/>
  <c r="M19" i="169" s="1"/>
  <c r="M28" i="174" a="1"/>
  <c r="M28" i="174" s="1"/>
  <c r="K11" i="165"/>
  <c r="L11" i="165" s="1"/>
  <c r="W11" i="165" s="1"/>
  <c r="K32" i="165"/>
  <c r="L32" i="165" s="1"/>
  <c r="W32" i="165" s="1"/>
  <c r="M31" i="168" a="1"/>
  <c r="M31" i="168" s="1"/>
  <c r="K7" i="165"/>
  <c r="L7" i="165" s="1"/>
  <c r="W7" i="165" s="1"/>
  <c r="M24" i="174" a="1"/>
  <c r="M24" i="174" s="1"/>
  <c r="K23" i="165"/>
  <c r="L23" i="165" s="1"/>
  <c r="W23" i="165" s="1"/>
  <c r="K28" i="165"/>
  <c r="L28" i="165" s="1"/>
  <c r="W28" i="165" s="1"/>
  <c r="K3" i="165"/>
  <c r="K18" i="165"/>
  <c r="L18" i="165" s="1"/>
  <c r="W18" i="165" s="1"/>
  <c r="M33" i="171" a="1"/>
  <c r="M33" i="171" s="1"/>
  <c r="X33" i="171" s="1"/>
  <c r="K26" i="165"/>
  <c r="L26" i="165" s="1"/>
  <c r="W26" i="165" s="1"/>
  <c r="K22" i="165"/>
  <c r="L22" i="165" s="1"/>
  <c r="W22" i="165" s="1"/>
  <c r="K17" i="165"/>
  <c r="L17" i="165" s="1"/>
  <c r="W17" i="165" s="1"/>
  <c r="K6" i="165"/>
  <c r="L6" i="165" s="1"/>
  <c r="W6" i="165" s="1"/>
  <c r="K19" i="165"/>
  <c r="L19" i="165" s="1"/>
  <c r="W19" i="165" s="1"/>
  <c r="M18" i="171" a="1"/>
  <c r="M18" i="171" s="1"/>
  <c r="M22" i="171" a="1"/>
  <c r="M22" i="171" s="1"/>
  <c r="K20" i="165"/>
  <c r="L20" i="165" s="1"/>
  <c r="W20" i="165" s="1"/>
  <c r="K27" i="165"/>
  <c r="L27" i="165" s="1"/>
  <c r="W27" i="165" s="1"/>
  <c r="K5" i="165"/>
  <c r="L5" i="165" s="1"/>
  <c r="W5" i="165" s="1"/>
  <c r="K8" i="165"/>
  <c r="L8" i="165" s="1"/>
  <c r="W8" i="165" s="1"/>
  <c r="M33" i="170" a="1"/>
  <c r="M33" i="170" s="1"/>
  <c r="K31" i="165"/>
  <c r="L31" i="165" s="1"/>
  <c r="W31" i="165" s="1"/>
  <c r="K25" i="165"/>
  <c r="L25" i="165" s="1"/>
  <c r="W25" i="165" s="1"/>
  <c r="K21" i="165"/>
  <c r="L21" i="165" s="1"/>
  <c r="W21" i="165" s="1"/>
  <c r="K14" i="165"/>
  <c r="L14" i="165" s="1"/>
  <c r="W14" i="165" s="1"/>
  <c r="K29" i="165"/>
  <c r="L29" i="165" s="1"/>
  <c r="W29" i="165" s="1"/>
  <c r="K13" i="165"/>
  <c r="L13" i="165" s="1"/>
  <c r="W13" i="165" s="1"/>
  <c r="K9" i="165"/>
  <c r="L9" i="165" s="1"/>
  <c r="W9" i="165" s="1"/>
  <c r="K10" i="165"/>
  <c r="L10" i="165" s="1"/>
  <c r="W10" i="165" s="1"/>
  <c r="K12" i="165"/>
  <c r="L12" i="165" s="1"/>
  <c r="W12" i="165" s="1"/>
  <c r="K4" i="165"/>
  <c r="L4" i="165" s="1"/>
  <c r="W4" i="165" s="1"/>
  <c r="M27" i="168" a="1"/>
  <c r="M27" i="168" s="1"/>
  <c r="K16" i="165"/>
  <c r="L16" i="165" s="1"/>
  <c r="W16" i="165" s="1"/>
  <c r="M8" i="173" a="1"/>
  <c r="M8" i="173" s="1"/>
  <c r="Y5" i="174"/>
  <c r="M21" i="174" a="1"/>
  <c r="M21" i="174" s="1"/>
  <c r="K30" i="165"/>
  <c r="L30" i="165" s="1"/>
  <c r="W30" i="165" s="1"/>
  <c r="X24" i="165"/>
  <c r="Y24" i="165" s="1"/>
  <c r="M16" i="170" a="1"/>
  <c r="M16" i="170" s="1"/>
  <c r="M3" i="173" a="1"/>
  <c r="M3" i="173" s="1"/>
  <c r="M11" i="171" a="1"/>
  <c r="M11" i="171" s="1"/>
  <c r="M26" i="171" a="1"/>
  <c r="M26" i="171" s="1"/>
  <c r="M33" i="174" a="1"/>
  <c r="M33" i="174" s="1"/>
  <c r="K33" i="174" s="1"/>
  <c r="L33" i="174" s="1"/>
  <c r="X27" i="164"/>
  <c r="Y27" i="164" s="1"/>
  <c r="K14" i="164"/>
  <c r="L14" i="164" s="1"/>
  <c r="W14" i="164" s="1"/>
  <c r="M19" i="171" a="1"/>
  <c r="M19" i="171" s="1"/>
  <c r="M30" i="171" a="1"/>
  <c r="M30" i="171" s="1"/>
  <c r="M13" i="171" a="1"/>
  <c r="M13" i="171" s="1"/>
  <c r="M22" i="174" a="1"/>
  <c r="M22" i="174" s="1"/>
  <c r="M10" i="174" a="1"/>
  <c r="M10" i="174" s="1"/>
  <c r="M30" i="174" a="1"/>
  <c r="M30" i="174" s="1"/>
  <c r="K20" i="164"/>
  <c r="L20" i="164" s="1"/>
  <c r="W20" i="164" s="1"/>
  <c r="M27" i="171" a="1"/>
  <c r="M27" i="171" s="1"/>
  <c r="M11" i="173" a="1"/>
  <c r="M11" i="173" s="1"/>
  <c r="M8" i="169" a="1"/>
  <c r="M8" i="169" s="1"/>
  <c r="M26" i="174" a="1"/>
  <c r="M26" i="174" s="1"/>
  <c r="K4" i="164"/>
  <c r="K25" i="164"/>
  <c r="L25" i="164" s="1"/>
  <c r="W25" i="164" s="1"/>
  <c r="K19" i="164"/>
  <c r="L19" i="164" s="1"/>
  <c r="W19" i="164" s="1"/>
  <c r="M15" i="166" a="1"/>
  <c r="M15" i="166" s="1"/>
  <c r="K17" i="164"/>
  <c r="L17" i="164" s="1"/>
  <c r="W17" i="164" s="1"/>
  <c r="M16" i="168" a="1"/>
  <c r="M16" i="168" s="1"/>
  <c r="M24" i="171" a="1"/>
  <c r="M24" i="171" s="1"/>
  <c r="M7" i="171" a="1"/>
  <c r="M7" i="171" s="1"/>
  <c r="M29" i="173" a="1"/>
  <c r="M29" i="173" s="1"/>
  <c r="M25" i="174" a="1"/>
  <c r="M25" i="174" s="1"/>
  <c r="K11" i="164"/>
  <c r="L11" i="164" s="1"/>
  <c r="W11" i="164" s="1"/>
  <c r="K7" i="164"/>
  <c r="L7" i="164" s="1"/>
  <c r="W7" i="164" s="1"/>
  <c r="K23" i="164"/>
  <c r="L23" i="164" s="1"/>
  <c r="W23" i="164" s="1"/>
  <c r="M14" i="171" a="1"/>
  <c r="M14" i="171" s="1"/>
  <c r="M7" i="173" a="1"/>
  <c r="M7" i="173" s="1"/>
  <c r="M9" i="173" a="1"/>
  <c r="M9" i="173" s="1"/>
  <c r="M32" i="173" a="1"/>
  <c r="M32" i="173" s="1"/>
  <c r="M10" i="171" a="1"/>
  <c r="M10" i="171" s="1"/>
  <c r="M28" i="173" a="1"/>
  <c r="M28" i="173" s="1"/>
  <c r="M27" i="174" a="1"/>
  <c r="M27" i="174" s="1"/>
  <c r="M13" i="174" a="1"/>
  <c r="M13" i="174" s="1"/>
  <c r="M4" i="169" a="1"/>
  <c r="M4" i="169" s="1"/>
  <c r="K15" i="164"/>
  <c r="L15" i="164" s="1"/>
  <c r="W15" i="164" s="1"/>
  <c r="K29" i="164"/>
  <c r="L29" i="164" s="1"/>
  <c r="W29" i="164" s="1"/>
  <c r="K28" i="164"/>
  <c r="L28" i="164" s="1"/>
  <c r="W28" i="164" s="1"/>
  <c r="K13" i="164"/>
  <c r="L13" i="164" s="1"/>
  <c r="W13" i="164" s="1"/>
  <c r="K12" i="164"/>
  <c r="L12" i="164" s="1"/>
  <c r="W12" i="164" s="1"/>
  <c r="K18" i="164"/>
  <c r="L18" i="164" s="1"/>
  <c r="W18" i="164" s="1"/>
  <c r="K5" i="164"/>
  <c r="L5" i="164" s="1"/>
  <c r="W5" i="164" s="1"/>
  <c r="K9" i="164"/>
  <c r="L9" i="164" s="1"/>
  <c r="W9" i="164" s="1"/>
  <c r="K6" i="164"/>
  <c r="L6" i="164" s="1"/>
  <c r="W6" i="164" s="1"/>
  <c r="K8" i="164"/>
  <c r="L8" i="164" s="1"/>
  <c r="W8" i="164" s="1"/>
  <c r="K21" i="164"/>
  <c r="L21" i="164" s="1"/>
  <c r="W21" i="164" s="1"/>
  <c r="M23" i="168" a="1"/>
  <c r="M23" i="168" s="1"/>
  <c r="M9" i="170" a="1"/>
  <c r="M9" i="170" s="1"/>
  <c r="K26" i="164"/>
  <c r="L26" i="164" s="1"/>
  <c r="W26" i="164" s="1"/>
  <c r="M20" i="170" a="1"/>
  <c r="M20" i="170" s="1"/>
  <c r="M22" i="168" a="1"/>
  <c r="M22" i="168" s="1"/>
  <c r="M4" i="173" a="1"/>
  <c r="M4" i="173" s="1"/>
  <c r="X30" i="164"/>
  <c r="Y30" i="164" s="1"/>
  <c r="M23" i="171" a="1"/>
  <c r="M23" i="171" s="1"/>
  <c r="M25" i="170" a="1"/>
  <c r="M25" i="170" s="1"/>
  <c r="M6" i="171" a="1"/>
  <c r="M6" i="171" s="1"/>
  <c r="M19" i="173" a="1"/>
  <c r="M19" i="173" s="1"/>
  <c r="M3" i="169" a="1"/>
  <c r="M3" i="169" s="1"/>
  <c r="M12" i="173" a="1"/>
  <c r="M12" i="173" s="1"/>
  <c r="M12" i="168" a="1"/>
  <c r="M12" i="168" s="1"/>
  <c r="M28" i="170" a="1"/>
  <c r="M28" i="170" s="1"/>
  <c r="M14" i="170" a="1"/>
  <c r="M14" i="170" s="1"/>
  <c r="M32" i="171" a="1"/>
  <c r="M32" i="171" s="1"/>
  <c r="M15" i="171" a="1"/>
  <c r="M15" i="171" s="1"/>
  <c r="M13" i="173" a="1"/>
  <c r="M13" i="173" s="1"/>
  <c r="M16" i="173" a="1"/>
  <c r="M16" i="173" s="1"/>
  <c r="M18" i="173" a="1"/>
  <c r="M18" i="173" s="1"/>
  <c r="M12" i="171" a="1"/>
  <c r="M12" i="171" s="1"/>
  <c r="M28" i="171" a="1"/>
  <c r="M28" i="171" s="1"/>
  <c r="M13" i="168" a="1"/>
  <c r="M13" i="168" s="1"/>
  <c r="M11" i="170" a="1"/>
  <c r="M11" i="170" s="1"/>
  <c r="M3" i="168" a="1"/>
  <c r="M3" i="168" s="1"/>
  <c r="M29" i="170" a="1"/>
  <c r="M29" i="170" s="1"/>
  <c r="M29" i="168" a="1"/>
  <c r="M29" i="168" s="1"/>
  <c r="M27" i="173" a="1"/>
  <c r="M27" i="173" s="1"/>
  <c r="M21" i="173" a="1"/>
  <c r="M21" i="173" s="1"/>
  <c r="M6" i="170" a="1"/>
  <c r="M6" i="170" s="1"/>
  <c r="M25" i="171" a="1"/>
  <c r="M25" i="171" s="1"/>
  <c r="M4" i="171" a="1"/>
  <c r="M4" i="171" s="1"/>
  <c r="M5" i="169" a="1"/>
  <c r="M5" i="169" s="1"/>
  <c r="M6" i="173" a="1"/>
  <c r="M6" i="173" s="1"/>
  <c r="M16" i="169" a="1"/>
  <c r="M16" i="169" s="1"/>
  <c r="M8" i="170" a="1"/>
  <c r="M8" i="170" s="1"/>
  <c r="M4" i="170" a="1"/>
  <c r="M4" i="170" s="1"/>
  <c r="M32" i="169" a="1"/>
  <c r="M32" i="169" s="1"/>
  <c r="M16" i="171" a="1"/>
  <c r="M16" i="171" s="1"/>
  <c r="M33" i="173" a="1"/>
  <c r="M33" i="173" s="1"/>
  <c r="M24" i="173" a="1"/>
  <c r="M24" i="173" s="1"/>
  <c r="M4" i="166" a="1"/>
  <c r="M4" i="166" s="1"/>
  <c r="M7" i="166" a="1"/>
  <c r="M7" i="166" s="1"/>
  <c r="M5" i="166" a="1"/>
  <c r="M5" i="166" s="1"/>
  <c r="M11" i="168" a="1"/>
  <c r="M11" i="168" s="1"/>
  <c r="M5" i="173" a="1"/>
  <c r="M5" i="173" s="1"/>
  <c r="M30" i="173" a="1"/>
  <c r="M30" i="173" s="1"/>
  <c r="M29" i="171" a="1"/>
  <c r="M29" i="171" s="1"/>
  <c r="M8" i="171" a="1"/>
  <c r="M8" i="171" s="1"/>
  <c r="M20" i="171" a="1"/>
  <c r="M20" i="171" s="1"/>
  <c r="M33" i="168" a="1"/>
  <c r="M33" i="168" s="1"/>
  <c r="M28" i="168" a="1"/>
  <c r="M28" i="168" s="1"/>
  <c r="M26" i="170" a="1"/>
  <c r="M26" i="170" s="1"/>
  <c r="M31" i="170" a="1"/>
  <c r="M31" i="170" s="1"/>
  <c r="M29" i="166" a="1"/>
  <c r="M29" i="166" s="1"/>
  <c r="M10" i="170" a="1"/>
  <c r="M10" i="170" s="1"/>
  <c r="M26" i="166" a="1"/>
  <c r="M26" i="166" s="1"/>
  <c r="M23" i="170" a="1"/>
  <c r="M23" i="170" s="1"/>
  <c r="M6" i="168" a="1"/>
  <c r="M6" i="168" s="1"/>
  <c r="M32" i="170" a="1"/>
  <c r="M32" i="170" s="1"/>
  <c r="M30" i="170" a="1"/>
  <c r="M30" i="170" s="1"/>
  <c r="M10" i="168" a="1"/>
  <c r="M10" i="168" s="1"/>
  <c r="M5" i="170" a="1"/>
  <c r="M5" i="170" s="1"/>
  <c r="M17" i="168" a="1"/>
  <c r="M17" i="168" s="1"/>
  <c r="M21" i="170" a="1"/>
  <c r="M21" i="170" s="1"/>
  <c r="M19" i="168" a="1"/>
  <c r="M19" i="168" s="1"/>
  <c r="M7" i="170" a="1"/>
  <c r="M7" i="170" s="1"/>
  <c r="M15" i="170" a="1"/>
  <c r="M15" i="170" s="1"/>
  <c r="M18" i="168" a="1"/>
  <c r="M18" i="168" s="1"/>
  <c r="M21" i="168" a="1"/>
  <c r="M21" i="168" s="1"/>
  <c r="M9" i="168" a="1"/>
  <c r="M9" i="168" s="1"/>
  <c r="M20" i="168" a="1"/>
  <c r="M20" i="168" s="1"/>
  <c r="M24" i="170" a="1"/>
  <c r="M24" i="170" s="1"/>
  <c r="M23" i="166" a="1"/>
  <c r="M23" i="166" s="1"/>
  <c r="M3" i="166" a="1"/>
  <c r="M3" i="166" s="1"/>
  <c r="M9" i="166" a="1"/>
  <c r="M9" i="166" s="1"/>
  <c r="M20" i="166" a="1"/>
  <c r="M20" i="166" s="1"/>
  <c r="M8" i="168" a="1"/>
  <c r="M8" i="168" s="1"/>
  <c r="M19" i="170" a="1"/>
  <c r="M19" i="170" s="1"/>
  <c r="M32" i="168" a="1"/>
  <c r="M32" i="168" s="1"/>
  <c r="M30" i="168" a="1"/>
  <c r="M30" i="168" s="1"/>
  <c r="M13" i="170" a="1"/>
  <c r="M13" i="170" s="1"/>
  <c r="M12" i="170" a="1"/>
  <c r="M12" i="170" s="1"/>
  <c r="M22" i="170" a="1"/>
  <c r="M22" i="170" s="1"/>
  <c r="M27" i="170" a="1"/>
  <c r="M27" i="170" s="1"/>
  <c r="M30" i="166" a="1"/>
  <c r="M30" i="166" s="1"/>
  <c r="M14" i="166" a="1"/>
  <c r="M14" i="166" s="1"/>
  <c r="M8" i="166" a="1"/>
  <c r="M8" i="166" s="1"/>
  <c r="M14" i="168" a="1"/>
  <c r="M14" i="168" s="1"/>
  <c r="M7" i="168" a="1"/>
  <c r="M7" i="168" s="1"/>
  <c r="M18" i="170" a="1"/>
  <c r="M18" i="170" s="1"/>
  <c r="M5" i="168" a="1"/>
  <c r="M5" i="168" s="1"/>
  <c r="M15" i="168" a="1"/>
  <c r="M15" i="168" s="1"/>
  <c r="M17" i="170" a="1"/>
  <c r="M17" i="170" s="1"/>
  <c r="W33" i="167"/>
  <c r="X33" i="167"/>
  <c r="M4" i="168" a="1"/>
  <c r="M4" i="168" s="1"/>
  <c r="M25" i="168" a="1"/>
  <c r="M25" i="168" s="1"/>
  <c r="M21" i="166" a="1"/>
  <c r="M21" i="166" s="1"/>
  <c r="M11" i="166" a="1"/>
  <c r="M11" i="166" s="1"/>
  <c r="M12" i="166" a="1"/>
  <c r="M12" i="166" s="1"/>
  <c r="M28" i="166" a="1"/>
  <c r="M28" i="166" s="1"/>
  <c r="M33" i="166" a="1"/>
  <c r="M33" i="166" s="1"/>
  <c r="M13" i="166" a="1"/>
  <c r="M13" i="166" s="1"/>
  <c r="X33" i="165"/>
  <c r="W33" i="165"/>
  <c r="M25" i="166" a="1"/>
  <c r="M25" i="166" s="1"/>
  <c r="M24" i="166" a="1"/>
  <c r="M24" i="166" s="1"/>
  <c r="M27" i="166" a="1"/>
  <c r="M27" i="166" s="1"/>
  <c r="M22" i="166" a="1"/>
  <c r="M22" i="166" s="1"/>
  <c r="M18" i="166" a="1"/>
  <c r="M18" i="166" s="1"/>
  <c r="M16" i="166" a="1"/>
  <c r="M16" i="166" s="1"/>
  <c r="M10" i="166" a="1"/>
  <c r="M10" i="166" s="1"/>
  <c r="M32" i="166" a="1"/>
  <c r="M32" i="166" s="1"/>
  <c r="M6" i="166" a="1"/>
  <c r="M6" i="166" s="1"/>
  <c r="M31" i="166" a="1"/>
  <c r="M31" i="166" s="1"/>
  <c r="M17" i="166" a="1"/>
  <c r="M17" i="166" s="1"/>
  <c r="M19" i="166" a="1"/>
  <c r="M19" i="166" s="1"/>
  <c r="X33" i="164"/>
  <c r="W33" i="164"/>
  <c r="B9" i="118"/>
  <c r="B10" i="118" s="1"/>
  <c r="H6" i="144"/>
  <c r="H17" i="144"/>
  <c r="H26" i="144"/>
  <c r="I26" i="144" s="1"/>
  <c r="H13" i="144"/>
  <c r="I13" i="144" s="1"/>
  <c r="H12" i="144"/>
  <c r="H18" i="144"/>
  <c r="H23" i="144"/>
  <c r="H8" i="144"/>
  <c r="I8" i="144" s="1"/>
  <c r="H19" i="144"/>
  <c r="H31" i="144"/>
  <c r="I31" i="144" s="1"/>
  <c r="H27" i="144"/>
  <c r="H21" i="144"/>
  <c r="H4" i="144"/>
  <c r="H10" i="144"/>
  <c r="H5" i="144"/>
  <c r="H9" i="144"/>
  <c r="H22" i="144"/>
  <c r="H11" i="144"/>
  <c r="I11" i="144" s="1"/>
  <c r="H33" i="144"/>
  <c r="H28" i="144"/>
  <c r="I28" i="144" s="1"/>
  <c r="H3" i="144"/>
  <c r="I3" i="144" s="1"/>
  <c r="H20" i="144"/>
  <c r="A4" i="144"/>
  <c r="H32" i="144"/>
  <c r="H14" i="144"/>
  <c r="I14" i="144" s="1"/>
  <c r="H25" i="144"/>
  <c r="H30" i="144"/>
  <c r="H15" i="144"/>
  <c r="I15" i="144" s="1"/>
  <c r="H16" i="144"/>
  <c r="I16" i="144" s="1"/>
  <c r="H24" i="144"/>
  <c r="I24" i="144" s="1"/>
  <c r="H7" i="144"/>
  <c r="G29" i="144"/>
  <c r="E29" i="144"/>
  <c r="E1" i="6"/>
  <c r="X16" i="174" l="1"/>
  <c r="Y16" i="174" s="1"/>
  <c r="X14" i="174"/>
  <c r="Y14" i="174" s="1"/>
  <c r="X11" i="172"/>
  <c r="Y11" i="172" s="1"/>
  <c r="X15" i="172"/>
  <c r="Y15" i="172" s="1"/>
  <c r="L3" i="164"/>
  <c r="W3" i="164" s="1"/>
  <c r="K10" i="174"/>
  <c r="L10" i="174" s="1"/>
  <c r="W10" i="174" s="1"/>
  <c r="K31" i="174"/>
  <c r="L31" i="174" s="1"/>
  <c r="W31" i="174" s="1"/>
  <c r="K22" i="174"/>
  <c r="L22" i="174" s="1"/>
  <c r="W22" i="174" s="1"/>
  <c r="K21" i="174"/>
  <c r="L21" i="174" s="1"/>
  <c r="W21" i="174" s="1"/>
  <c r="K12" i="174"/>
  <c r="L12" i="174" s="1"/>
  <c r="W12" i="174" s="1"/>
  <c r="X28" i="172"/>
  <c r="Y28" i="172" s="1"/>
  <c r="K27" i="174"/>
  <c r="L27" i="174" s="1"/>
  <c r="W27" i="174" s="1"/>
  <c r="K28" i="174"/>
  <c r="L28" i="174" s="1"/>
  <c r="W28" i="174" s="1"/>
  <c r="K3" i="174"/>
  <c r="X3" i="174" s="1"/>
  <c r="K32" i="174"/>
  <c r="L32" i="174" s="1"/>
  <c r="W32" i="174" s="1"/>
  <c r="K23" i="174"/>
  <c r="L23" i="174" s="1"/>
  <c r="W23" i="174" s="1"/>
  <c r="X19" i="174"/>
  <c r="Y19" i="174" s="1"/>
  <c r="K13" i="174"/>
  <c r="L13" i="174" s="1"/>
  <c r="W13" i="174" s="1"/>
  <c r="K29" i="174"/>
  <c r="L29" i="174" s="1"/>
  <c r="W29" i="174" s="1"/>
  <c r="X21" i="172"/>
  <c r="Y21" i="172" s="1"/>
  <c r="X13" i="172"/>
  <c r="Y13" i="172" s="1"/>
  <c r="X6" i="174"/>
  <c r="Y6" i="174" s="1"/>
  <c r="K26" i="174"/>
  <c r="L26" i="174" s="1"/>
  <c r="W26" i="174" s="1"/>
  <c r="X18" i="172"/>
  <c r="Y18" i="172" s="1"/>
  <c r="X8" i="174"/>
  <c r="Y8" i="174" s="1"/>
  <c r="K25" i="174"/>
  <c r="L25" i="174" s="1"/>
  <c r="W25" i="174" s="1"/>
  <c r="K30" i="174"/>
  <c r="L30" i="174" s="1"/>
  <c r="W30" i="174" s="1"/>
  <c r="K24" i="174"/>
  <c r="L24" i="174" s="1"/>
  <c r="W24" i="174" s="1"/>
  <c r="K11" i="174"/>
  <c r="L11" i="174" s="1"/>
  <c r="W11" i="174" s="1"/>
  <c r="X20" i="174"/>
  <c r="Y20" i="174" s="1"/>
  <c r="K20" i="173"/>
  <c r="L20" i="173" s="1"/>
  <c r="W20" i="173" s="1"/>
  <c r="K31" i="173"/>
  <c r="L31" i="173" s="1"/>
  <c r="W31" i="173" s="1"/>
  <c r="K32" i="173"/>
  <c r="L32" i="173" s="1"/>
  <c r="W32" i="173" s="1"/>
  <c r="K3" i="173"/>
  <c r="X3" i="173" s="1"/>
  <c r="K10" i="173"/>
  <c r="L10" i="173" s="1"/>
  <c r="W10" i="173" s="1"/>
  <c r="K14" i="173"/>
  <c r="L14" i="173" s="1"/>
  <c r="W14" i="173" s="1"/>
  <c r="K27" i="173"/>
  <c r="L27" i="173" s="1"/>
  <c r="W27" i="173" s="1"/>
  <c r="K18" i="173"/>
  <c r="L18" i="173" s="1"/>
  <c r="W18" i="173" s="1"/>
  <c r="K12" i="173"/>
  <c r="L12" i="173" s="1"/>
  <c r="W12" i="173" s="1"/>
  <c r="K17" i="173"/>
  <c r="L17" i="173" s="1"/>
  <c r="W17" i="173" s="1"/>
  <c r="K23" i="173"/>
  <c r="L23" i="173" s="1"/>
  <c r="W23" i="173" s="1"/>
  <c r="X30" i="172"/>
  <c r="Y30" i="172" s="1"/>
  <c r="X10" i="172"/>
  <c r="Y10" i="172" s="1"/>
  <c r="K30" i="173"/>
  <c r="L30" i="173" s="1"/>
  <c r="W30" i="173" s="1"/>
  <c r="K6" i="173"/>
  <c r="L6" i="173" s="1"/>
  <c r="W6" i="173" s="1"/>
  <c r="K16" i="173"/>
  <c r="L16" i="173" s="1"/>
  <c r="W16" i="173" s="1"/>
  <c r="K22" i="173"/>
  <c r="L22" i="173" s="1"/>
  <c r="W22" i="173" s="1"/>
  <c r="X33" i="172"/>
  <c r="Y33" i="172" s="1"/>
  <c r="K9" i="173"/>
  <c r="L9" i="173" s="1"/>
  <c r="W9" i="173" s="1"/>
  <c r="K5" i="173"/>
  <c r="L5" i="173" s="1"/>
  <c r="W5" i="173" s="1"/>
  <c r="K13" i="173"/>
  <c r="L13" i="173" s="1"/>
  <c r="W13" i="173" s="1"/>
  <c r="K19" i="173"/>
  <c r="L19" i="173" s="1"/>
  <c r="W19" i="173" s="1"/>
  <c r="K11" i="173"/>
  <c r="L11" i="173" s="1"/>
  <c r="W11" i="173" s="1"/>
  <c r="K25" i="173"/>
  <c r="L25" i="173" s="1"/>
  <c r="W25" i="173" s="1"/>
  <c r="X23" i="172"/>
  <c r="Y23" i="172" s="1"/>
  <c r="X17" i="172"/>
  <c r="Y17" i="172" s="1"/>
  <c r="K29" i="173"/>
  <c r="L29" i="173" s="1"/>
  <c r="W29" i="173" s="1"/>
  <c r="K24" i="173"/>
  <c r="L24" i="173" s="1"/>
  <c r="W24" i="173" s="1"/>
  <c r="K21" i="173"/>
  <c r="L21" i="173" s="1"/>
  <c r="W21" i="173" s="1"/>
  <c r="K4" i="173"/>
  <c r="L4" i="173" s="1"/>
  <c r="W4" i="173" s="1"/>
  <c r="K7" i="173"/>
  <c r="L7" i="173" s="1"/>
  <c r="W7" i="173" s="1"/>
  <c r="K28" i="173"/>
  <c r="L28" i="173" s="1"/>
  <c r="W28" i="173" s="1"/>
  <c r="K8" i="173"/>
  <c r="L8" i="173" s="1"/>
  <c r="W8" i="173" s="1"/>
  <c r="K15" i="173"/>
  <c r="L15" i="173" s="1"/>
  <c r="W15" i="173" s="1"/>
  <c r="K26" i="173"/>
  <c r="L26" i="173" s="1"/>
  <c r="W26" i="173" s="1"/>
  <c r="X9" i="172"/>
  <c r="Y9" i="172" s="1"/>
  <c r="X25" i="172"/>
  <c r="Y25" i="172" s="1"/>
  <c r="X12" i="172"/>
  <c r="Y12" i="172" s="1"/>
  <c r="X20" i="172"/>
  <c r="Y20" i="172" s="1"/>
  <c r="X14" i="172"/>
  <c r="Y14" i="172" s="1"/>
  <c r="X27" i="172"/>
  <c r="Y27" i="172" s="1"/>
  <c r="X7" i="172"/>
  <c r="Y7" i="172" s="1"/>
  <c r="X8" i="172"/>
  <c r="Y8" i="172" s="1"/>
  <c r="X24" i="172"/>
  <c r="Y24" i="172" s="1"/>
  <c r="L3" i="172"/>
  <c r="D12" i="172"/>
  <c r="D21" i="172"/>
  <c r="X29" i="172"/>
  <c r="Y29" i="172" s="1"/>
  <c r="X26" i="172"/>
  <c r="Y26" i="172" s="1"/>
  <c r="X3" i="172"/>
  <c r="X16" i="172"/>
  <c r="Y16" i="172" s="1"/>
  <c r="X6" i="172"/>
  <c r="Y6" i="172" s="1"/>
  <c r="X4" i="172"/>
  <c r="Y4" i="172" s="1"/>
  <c r="X19" i="172"/>
  <c r="Y19" i="172" s="1"/>
  <c r="X22" i="172"/>
  <c r="Y22" i="172" s="1"/>
  <c r="Y10" i="164"/>
  <c r="X15" i="169"/>
  <c r="Y15" i="169" s="1"/>
  <c r="K12" i="171"/>
  <c r="L12" i="171" s="1"/>
  <c r="W12" i="171" s="1"/>
  <c r="K31" i="171"/>
  <c r="L31" i="171" s="1"/>
  <c r="W31" i="171" s="1"/>
  <c r="K5" i="171"/>
  <c r="L5" i="171" s="1"/>
  <c r="W5" i="171" s="1"/>
  <c r="K9" i="171"/>
  <c r="L9" i="171" s="1"/>
  <c r="W9" i="171" s="1"/>
  <c r="K8" i="171"/>
  <c r="L8" i="171" s="1"/>
  <c r="W8" i="171" s="1"/>
  <c r="K24" i="171"/>
  <c r="L24" i="171" s="1"/>
  <c r="W24" i="171" s="1"/>
  <c r="K3" i="171"/>
  <c r="K21" i="171"/>
  <c r="L21" i="171" s="1"/>
  <c r="W21" i="171" s="1"/>
  <c r="K15" i="171"/>
  <c r="L15" i="171" s="1"/>
  <c r="W15" i="171" s="1"/>
  <c r="K13" i="171"/>
  <c r="L13" i="171" s="1"/>
  <c r="W13" i="171" s="1"/>
  <c r="K22" i="171"/>
  <c r="L22" i="171" s="1"/>
  <c r="W22" i="171" s="1"/>
  <c r="K14" i="171"/>
  <c r="L14" i="171" s="1"/>
  <c r="W14" i="171" s="1"/>
  <c r="K4" i="171"/>
  <c r="L4" i="171" s="1"/>
  <c r="W4" i="171" s="1"/>
  <c r="K6" i="171"/>
  <c r="L6" i="171" s="1"/>
  <c r="W6" i="171" s="1"/>
  <c r="K25" i="171"/>
  <c r="L25" i="171" s="1"/>
  <c r="W25" i="171" s="1"/>
  <c r="K32" i="171"/>
  <c r="L32" i="171" s="1"/>
  <c r="W32" i="171" s="1"/>
  <c r="K30" i="171"/>
  <c r="L30" i="171" s="1"/>
  <c r="W30" i="171" s="1"/>
  <c r="K18" i="171"/>
  <c r="L18" i="171" s="1"/>
  <c r="W18" i="171" s="1"/>
  <c r="K17" i="171"/>
  <c r="L17" i="171" s="1"/>
  <c r="W17" i="171" s="1"/>
  <c r="K20" i="171"/>
  <c r="L20" i="171" s="1"/>
  <c r="W20" i="171" s="1"/>
  <c r="K23" i="171"/>
  <c r="L23" i="171" s="1"/>
  <c r="W23" i="171" s="1"/>
  <c r="K10" i="171"/>
  <c r="L10" i="171" s="1"/>
  <c r="W10" i="171" s="1"/>
  <c r="K27" i="171"/>
  <c r="L27" i="171" s="1"/>
  <c r="W27" i="171" s="1"/>
  <c r="K19" i="171"/>
  <c r="L19" i="171" s="1"/>
  <c r="W19" i="171" s="1"/>
  <c r="K26" i="171"/>
  <c r="L26" i="171" s="1"/>
  <c r="W26" i="171" s="1"/>
  <c r="K16" i="171"/>
  <c r="L16" i="171" s="1"/>
  <c r="W16" i="171" s="1"/>
  <c r="K29" i="171"/>
  <c r="L29" i="171" s="1"/>
  <c r="W29" i="171" s="1"/>
  <c r="K7" i="171"/>
  <c r="L7" i="171" s="1"/>
  <c r="W7" i="171" s="1"/>
  <c r="K28" i="171"/>
  <c r="L28" i="171" s="1"/>
  <c r="W28" i="171" s="1"/>
  <c r="K11" i="171"/>
  <c r="L11" i="171" s="1"/>
  <c r="W11" i="171" s="1"/>
  <c r="K13" i="170"/>
  <c r="L13" i="170" s="1"/>
  <c r="W13" i="170" s="1"/>
  <c r="K25" i="170"/>
  <c r="L25" i="170" s="1"/>
  <c r="W25" i="170" s="1"/>
  <c r="K31" i="170"/>
  <c r="L31" i="170" s="1"/>
  <c r="W31" i="170" s="1"/>
  <c r="K15" i="170"/>
  <c r="L15" i="170" s="1"/>
  <c r="W15" i="170" s="1"/>
  <c r="K28" i="170"/>
  <c r="L28" i="170" s="1"/>
  <c r="W28" i="170" s="1"/>
  <c r="X18" i="169"/>
  <c r="Y18" i="169" s="1"/>
  <c r="K24" i="170"/>
  <c r="L24" i="170" s="1"/>
  <c r="W24" i="170" s="1"/>
  <c r="K33" i="170"/>
  <c r="L33" i="170" s="1"/>
  <c r="W33" i="170" s="1"/>
  <c r="K3" i="170"/>
  <c r="X3" i="170" s="1"/>
  <c r="K26" i="170"/>
  <c r="L26" i="170" s="1"/>
  <c r="W26" i="170" s="1"/>
  <c r="K19" i="170"/>
  <c r="L19" i="170" s="1"/>
  <c r="W19" i="170" s="1"/>
  <c r="K21" i="170"/>
  <c r="L21" i="170" s="1"/>
  <c r="W21" i="170" s="1"/>
  <c r="K27" i="170"/>
  <c r="L27" i="170" s="1"/>
  <c r="W27" i="170" s="1"/>
  <c r="K30" i="170"/>
  <c r="L30" i="170" s="1"/>
  <c r="W30" i="170" s="1"/>
  <c r="K32" i="170"/>
  <c r="L32" i="170" s="1"/>
  <c r="W32" i="170" s="1"/>
  <c r="K11" i="170"/>
  <c r="L11" i="170" s="1"/>
  <c r="W11" i="170" s="1"/>
  <c r="K23" i="170"/>
  <c r="L23" i="170" s="1"/>
  <c r="W23" i="170" s="1"/>
  <c r="K6" i="170"/>
  <c r="L6" i="170" s="1"/>
  <c r="W6" i="170" s="1"/>
  <c r="K22" i="170"/>
  <c r="L22" i="170" s="1"/>
  <c r="W22" i="170" s="1"/>
  <c r="K5" i="170"/>
  <c r="L5" i="170" s="1"/>
  <c r="W5" i="170" s="1"/>
  <c r="K10" i="170"/>
  <c r="L10" i="170" s="1"/>
  <c r="W10" i="170" s="1"/>
  <c r="K16" i="170"/>
  <c r="L16" i="170" s="1"/>
  <c r="W16" i="170" s="1"/>
  <c r="K9" i="170"/>
  <c r="L9" i="170" s="1"/>
  <c r="W9" i="170" s="1"/>
  <c r="K7" i="170"/>
  <c r="L7" i="170" s="1"/>
  <c r="W7" i="170" s="1"/>
  <c r="K4" i="170"/>
  <c r="L4" i="170" s="1"/>
  <c r="W4" i="170" s="1"/>
  <c r="K14" i="170"/>
  <c r="L14" i="170" s="1"/>
  <c r="W14" i="170" s="1"/>
  <c r="K8" i="170"/>
  <c r="L8" i="170" s="1"/>
  <c r="W8" i="170" s="1"/>
  <c r="K17" i="170"/>
  <c r="L17" i="170" s="1"/>
  <c r="W17" i="170" s="1"/>
  <c r="K18" i="170"/>
  <c r="L18" i="170" s="1"/>
  <c r="W18" i="170" s="1"/>
  <c r="K12" i="170"/>
  <c r="L12" i="170" s="1"/>
  <c r="W12" i="170" s="1"/>
  <c r="K29" i="170"/>
  <c r="L29" i="170" s="1"/>
  <c r="W29" i="170" s="1"/>
  <c r="K20" i="170"/>
  <c r="L20" i="170" s="1"/>
  <c r="W20" i="170" s="1"/>
  <c r="K19" i="169"/>
  <c r="L19" i="169" s="1"/>
  <c r="W19" i="169" s="1"/>
  <c r="K6" i="169"/>
  <c r="L6" i="169" s="1"/>
  <c r="W6" i="169" s="1"/>
  <c r="X21" i="169"/>
  <c r="Y21" i="169" s="1"/>
  <c r="X20" i="169"/>
  <c r="Y20" i="169" s="1"/>
  <c r="K30" i="169"/>
  <c r="L30" i="169" s="1"/>
  <c r="W30" i="169" s="1"/>
  <c r="K16" i="169"/>
  <c r="L16" i="169" s="1"/>
  <c r="W16" i="169" s="1"/>
  <c r="K32" i="169"/>
  <c r="L32" i="169" s="1"/>
  <c r="W32" i="169" s="1"/>
  <c r="K5" i="169"/>
  <c r="L5" i="169" s="1"/>
  <c r="W5" i="169" s="1"/>
  <c r="K3" i="169"/>
  <c r="X3" i="169" s="1"/>
  <c r="X22" i="169"/>
  <c r="Y22" i="169" s="1"/>
  <c r="K8" i="169"/>
  <c r="L8" i="169" s="1"/>
  <c r="W8" i="169" s="1"/>
  <c r="X33" i="169"/>
  <c r="Y33" i="169" s="1"/>
  <c r="K4" i="169"/>
  <c r="L4" i="169" s="1"/>
  <c r="W4" i="169" s="1"/>
  <c r="X24" i="169"/>
  <c r="Y24" i="169" s="1"/>
  <c r="X27" i="169"/>
  <c r="Y27" i="169" s="1"/>
  <c r="K13" i="169"/>
  <c r="L13" i="169" s="1"/>
  <c r="W13" i="169" s="1"/>
  <c r="X29" i="169"/>
  <c r="Y29" i="169" s="1"/>
  <c r="X7" i="169"/>
  <c r="Y7" i="169" s="1"/>
  <c r="X9" i="169"/>
  <c r="Y9" i="169" s="1"/>
  <c r="X26" i="169"/>
  <c r="Y26" i="169" s="1"/>
  <c r="K22" i="168"/>
  <c r="L22" i="168" s="1"/>
  <c r="W22" i="168" s="1"/>
  <c r="K15" i="168"/>
  <c r="L15" i="168" s="1"/>
  <c r="W15" i="168" s="1"/>
  <c r="K24" i="168"/>
  <c r="L24" i="168" s="1"/>
  <c r="W24" i="168" s="1"/>
  <c r="K8" i="168"/>
  <c r="L8" i="168" s="1"/>
  <c r="W8" i="168" s="1"/>
  <c r="K21" i="168"/>
  <c r="L21" i="168" s="1"/>
  <c r="W21" i="168" s="1"/>
  <c r="K27" i="168"/>
  <c r="L27" i="168" s="1"/>
  <c r="W27" i="168" s="1"/>
  <c r="K11" i="168"/>
  <c r="L11" i="168" s="1"/>
  <c r="W11" i="168" s="1"/>
  <c r="K5" i="168"/>
  <c r="L5" i="168" s="1"/>
  <c r="W5" i="168" s="1"/>
  <c r="K10" i="168"/>
  <c r="L10" i="168" s="1"/>
  <c r="W10" i="168" s="1"/>
  <c r="X29" i="167"/>
  <c r="Y29" i="167" s="1"/>
  <c r="K20" i="168"/>
  <c r="L20" i="168" s="1"/>
  <c r="W20" i="168" s="1"/>
  <c r="K18" i="168"/>
  <c r="L18" i="168" s="1"/>
  <c r="W18" i="168" s="1"/>
  <c r="K25" i="168"/>
  <c r="L25" i="168" s="1"/>
  <c r="W25" i="168" s="1"/>
  <c r="K7" i="168"/>
  <c r="L7" i="168" s="1"/>
  <c r="W7" i="168" s="1"/>
  <c r="K19" i="168"/>
  <c r="L19" i="168" s="1"/>
  <c r="W19" i="168" s="1"/>
  <c r="K12" i="168"/>
  <c r="L12" i="168" s="1"/>
  <c r="W12" i="168" s="1"/>
  <c r="K23" i="168"/>
  <c r="L23" i="168" s="1"/>
  <c r="W23" i="168" s="1"/>
  <c r="K16" i="168"/>
  <c r="L16" i="168" s="1"/>
  <c r="W16" i="168" s="1"/>
  <c r="K31" i="168"/>
  <c r="L31" i="168" s="1"/>
  <c r="W31" i="168" s="1"/>
  <c r="X28" i="167"/>
  <c r="Y28" i="167" s="1"/>
  <c r="K3" i="168"/>
  <c r="K14" i="168"/>
  <c r="L14" i="168" s="1"/>
  <c r="W14" i="168" s="1"/>
  <c r="K28" i="168"/>
  <c r="L28" i="168" s="1"/>
  <c r="W28" i="168" s="1"/>
  <c r="K13" i="168"/>
  <c r="L13" i="168" s="1"/>
  <c r="W13" i="168" s="1"/>
  <c r="K4" i="168"/>
  <c r="L4" i="168" s="1"/>
  <c r="W4" i="168" s="1"/>
  <c r="K30" i="168"/>
  <c r="L30" i="168" s="1"/>
  <c r="W30" i="168" s="1"/>
  <c r="K6" i="168"/>
  <c r="L6" i="168" s="1"/>
  <c r="W6" i="168" s="1"/>
  <c r="K32" i="168"/>
  <c r="L32" i="168" s="1"/>
  <c r="W32" i="168" s="1"/>
  <c r="K17" i="168"/>
  <c r="L17" i="168" s="1"/>
  <c r="W17" i="168" s="1"/>
  <c r="K29" i="168"/>
  <c r="L29" i="168" s="1"/>
  <c r="W29" i="168" s="1"/>
  <c r="K26" i="168"/>
  <c r="L26" i="168" s="1"/>
  <c r="W26" i="168" s="1"/>
  <c r="X17" i="167"/>
  <c r="Y17" i="167" s="1"/>
  <c r="K9" i="168"/>
  <c r="L9" i="168" s="1"/>
  <c r="W9" i="168" s="1"/>
  <c r="X9" i="167"/>
  <c r="Y9" i="167" s="1"/>
  <c r="X5" i="167"/>
  <c r="Y5" i="167" s="1"/>
  <c r="X11" i="167"/>
  <c r="Y11" i="167" s="1"/>
  <c r="X27" i="167"/>
  <c r="Y27" i="167" s="1"/>
  <c r="X21" i="167"/>
  <c r="Y21" i="167" s="1"/>
  <c r="X32" i="167"/>
  <c r="Y32" i="167" s="1"/>
  <c r="X7" i="167"/>
  <c r="Y7" i="167" s="1"/>
  <c r="D21" i="167"/>
  <c r="D12" i="167"/>
  <c r="L3" i="167"/>
  <c r="X22" i="167"/>
  <c r="Y22" i="167" s="1"/>
  <c r="X18" i="167"/>
  <c r="Y18" i="167" s="1"/>
  <c r="X30" i="167"/>
  <c r="Y30" i="167" s="1"/>
  <c r="W33" i="171"/>
  <c r="Y33" i="171" s="1"/>
  <c r="X25" i="164"/>
  <c r="Y25" i="164" s="1"/>
  <c r="X3" i="167"/>
  <c r="X8" i="167"/>
  <c r="Y8" i="167" s="1"/>
  <c r="X26" i="167"/>
  <c r="Y26" i="167" s="1"/>
  <c r="X16" i="167"/>
  <c r="Y16" i="167" s="1"/>
  <c r="X23" i="167"/>
  <c r="Y23" i="167" s="1"/>
  <c r="X15" i="167"/>
  <c r="Y15" i="167" s="1"/>
  <c r="X13" i="167"/>
  <c r="Y13" i="167" s="1"/>
  <c r="X24" i="167"/>
  <c r="Y24" i="167" s="1"/>
  <c r="X12" i="167"/>
  <c r="Y12" i="167" s="1"/>
  <c r="X6" i="167"/>
  <c r="Y6" i="167" s="1"/>
  <c r="X19" i="167"/>
  <c r="Y19" i="167" s="1"/>
  <c r="X10" i="167"/>
  <c r="Y10" i="167" s="1"/>
  <c r="X14" i="167"/>
  <c r="Y14" i="167" s="1"/>
  <c r="X4" i="167"/>
  <c r="Y4" i="167" s="1"/>
  <c r="X25" i="167"/>
  <c r="Y25" i="167" s="1"/>
  <c r="X31" i="167"/>
  <c r="Y31" i="167" s="1"/>
  <c r="K25" i="166"/>
  <c r="L25" i="166" s="1"/>
  <c r="W25" i="166" s="1"/>
  <c r="K30" i="166"/>
  <c r="L30" i="166" s="1"/>
  <c r="W30" i="166" s="1"/>
  <c r="K32" i="166"/>
  <c r="L32" i="166" s="1"/>
  <c r="W32" i="166" s="1"/>
  <c r="X9" i="165"/>
  <c r="Y9" i="165" s="1"/>
  <c r="K6" i="166"/>
  <c r="L6" i="166" s="1"/>
  <c r="W6" i="166" s="1"/>
  <c r="K24" i="164"/>
  <c r="L24" i="164" s="1"/>
  <c r="W24" i="164" s="1"/>
  <c r="K20" i="166"/>
  <c r="L20" i="166" s="1"/>
  <c r="W20" i="166" s="1"/>
  <c r="K16" i="166"/>
  <c r="L16" i="166" s="1"/>
  <c r="W16" i="166" s="1"/>
  <c r="K13" i="166"/>
  <c r="L13" i="166" s="1"/>
  <c r="W13" i="166" s="1"/>
  <c r="K21" i="166"/>
  <c r="L21" i="166" s="1"/>
  <c r="W21" i="166" s="1"/>
  <c r="K9" i="166"/>
  <c r="L9" i="166" s="1"/>
  <c r="W9" i="166" s="1"/>
  <c r="K26" i="166"/>
  <c r="L26" i="166" s="1"/>
  <c r="W26" i="166" s="1"/>
  <c r="K19" i="166"/>
  <c r="L19" i="166" s="1"/>
  <c r="W19" i="166" s="1"/>
  <c r="K22" i="166"/>
  <c r="L22" i="166" s="1"/>
  <c r="W22" i="166" s="1"/>
  <c r="K28" i="166"/>
  <c r="L28" i="166" s="1"/>
  <c r="W28" i="166" s="1"/>
  <c r="K23" i="166"/>
  <c r="L23" i="166" s="1"/>
  <c r="W23" i="166" s="1"/>
  <c r="K4" i="166"/>
  <c r="L4" i="166" s="1"/>
  <c r="W4" i="166" s="1"/>
  <c r="K10" i="166"/>
  <c r="L10" i="166" s="1"/>
  <c r="W10" i="166" s="1"/>
  <c r="K18" i="166"/>
  <c r="L18" i="166" s="1"/>
  <c r="W18" i="166" s="1"/>
  <c r="K17" i="166"/>
  <c r="L17" i="166" s="1"/>
  <c r="W17" i="166" s="1"/>
  <c r="K27" i="166"/>
  <c r="L27" i="166" s="1"/>
  <c r="W27" i="166" s="1"/>
  <c r="K12" i="166"/>
  <c r="L12" i="166" s="1"/>
  <c r="W12" i="166" s="1"/>
  <c r="K8" i="166"/>
  <c r="L8" i="166" s="1"/>
  <c r="W8" i="166" s="1"/>
  <c r="K29" i="166"/>
  <c r="L29" i="166" s="1"/>
  <c r="W29" i="166" s="1"/>
  <c r="K5" i="166"/>
  <c r="L5" i="166" s="1"/>
  <c r="W5" i="166" s="1"/>
  <c r="X21" i="165"/>
  <c r="Y21" i="165" s="1"/>
  <c r="X17" i="165"/>
  <c r="Y17" i="165" s="1"/>
  <c r="K3" i="166"/>
  <c r="K31" i="166"/>
  <c r="L31" i="166" s="1"/>
  <c r="W31" i="166" s="1"/>
  <c r="K24" i="166"/>
  <c r="L24" i="166" s="1"/>
  <c r="W24" i="166" s="1"/>
  <c r="K11" i="166"/>
  <c r="L11" i="166" s="1"/>
  <c r="W11" i="166" s="1"/>
  <c r="K14" i="166"/>
  <c r="L14" i="166" s="1"/>
  <c r="W14" i="166" s="1"/>
  <c r="K7" i="166"/>
  <c r="L7" i="166" s="1"/>
  <c r="W7" i="166" s="1"/>
  <c r="K15" i="166"/>
  <c r="L15" i="166" s="1"/>
  <c r="W15" i="166" s="1"/>
  <c r="X4" i="165"/>
  <c r="Y4" i="165" s="1"/>
  <c r="X13" i="165"/>
  <c r="Y13" i="165" s="1"/>
  <c r="X22" i="165"/>
  <c r="Y22" i="165" s="1"/>
  <c r="L3" i="165"/>
  <c r="D12" i="165"/>
  <c r="D21" i="165"/>
  <c r="X7" i="165"/>
  <c r="Y7" i="165" s="1"/>
  <c r="X12" i="164"/>
  <c r="Y12" i="164" s="1"/>
  <c r="X25" i="165"/>
  <c r="Y25" i="165" s="1"/>
  <c r="X5" i="165"/>
  <c r="Y5" i="165" s="1"/>
  <c r="X3" i="165"/>
  <c r="X8" i="165"/>
  <c r="Y8" i="165" s="1"/>
  <c r="X6" i="164"/>
  <c r="Y6" i="164" s="1"/>
  <c r="X13" i="164"/>
  <c r="Y13" i="164" s="1"/>
  <c r="X12" i="165"/>
  <c r="Y12" i="165" s="1"/>
  <c r="X29" i="165"/>
  <c r="Y29" i="165" s="1"/>
  <c r="X19" i="165"/>
  <c r="Y19" i="165" s="1"/>
  <c r="X18" i="165"/>
  <c r="Y18" i="165" s="1"/>
  <c r="X7" i="164"/>
  <c r="Y7" i="164" s="1"/>
  <c r="X26" i="164"/>
  <c r="Y26" i="164" s="1"/>
  <c r="X9" i="164"/>
  <c r="Y9" i="164" s="1"/>
  <c r="X16" i="164"/>
  <c r="Y16" i="164" s="1"/>
  <c r="X31" i="165"/>
  <c r="Y31" i="165" s="1"/>
  <c r="X27" i="165"/>
  <c r="Y27" i="165" s="1"/>
  <c r="X28" i="165"/>
  <c r="Y28" i="165" s="1"/>
  <c r="X32" i="165"/>
  <c r="Y32" i="165" s="1"/>
  <c r="X16" i="165"/>
  <c r="Y16" i="165" s="1"/>
  <c r="X10" i="165"/>
  <c r="Y10" i="165" s="1"/>
  <c r="X14" i="165"/>
  <c r="Y14" i="165" s="1"/>
  <c r="X6" i="165"/>
  <c r="Y6" i="165" s="1"/>
  <c r="X26" i="165"/>
  <c r="Y26" i="165" s="1"/>
  <c r="X15" i="164"/>
  <c r="Y15" i="164" s="1"/>
  <c r="X11" i="164"/>
  <c r="Y11" i="164" s="1"/>
  <c r="X30" i="165"/>
  <c r="Y30" i="165" s="1"/>
  <c r="X20" i="165"/>
  <c r="Y20" i="165" s="1"/>
  <c r="X23" i="165"/>
  <c r="Y23" i="165" s="1"/>
  <c r="X11" i="165"/>
  <c r="Y11" i="165" s="1"/>
  <c r="X15" i="165"/>
  <c r="Y15" i="165" s="1"/>
  <c r="X14" i="164"/>
  <c r="Y14" i="164" s="1"/>
  <c r="X23" i="164"/>
  <c r="Y23" i="164" s="1"/>
  <c r="X17" i="164"/>
  <c r="Y17" i="164" s="1"/>
  <c r="L4" i="164"/>
  <c r="X21" i="164"/>
  <c r="Y21" i="164" s="1"/>
  <c r="X5" i="164"/>
  <c r="Y5" i="164" s="1"/>
  <c r="X28" i="164"/>
  <c r="Y28" i="164" s="1"/>
  <c r="X4" i="164"/>
  <c r="X22" i="164"/>
  <c r="Y22" i="164" s="1"/>
  <c r="X20" i="164"/>
  <c r="Y20" i="164" s="1"/>
  <c r="X8" i="164"/>
  <c r="Y8" i="164" s="1"/>
  <c r="X18" i="164"/>
  <c r="Y18" i="164" s="1"/>
  <c r="X29" i="164"/>
  <c r="Y29" i="164" s="1"/>
  <c r="X19" i="164"/>
  <c r="Y19" i="164" s="1"/>
  <c r="X33" i="174"/>
  <c r="W33" i="174"/>
  <c r="X33" i="173"/>
  <c r="W33" i="173"/>
  <c r="Y33" i="167"/>
  <c r="X33" i="168"/>
  <c r="W33" i="168"/>
  <c r="Y33" i="165"/>
  <c r="X33" i="166"/>
  <c r="W33" i="166"/>
  <c r="Y3" i="164"/>
  <c r="Y33" i="164"/>
  <c r="C9" i="118"/>
  <c r="D9" i="118"/>
  <c r="E9" i="118" s="1" a="1"/>
  <c r="E9" i="118" s="1"/>
  <c r="F9" i="118"/>
  <c r="A9" i="118"/>
  <c r="E30" i="144"/>
  <c r="I30" i="144"/>
  <c r="G20" i="144"/>
  <c r="I20" i="144"/>
  <c r="G22" i="144"/>
  <c r="I22" i="144"/>
  <c r="E6" i="144"/>
  <c r="I6" i="144"/>
  <c r="G25" i="144"/>
  <c r="I25" i="144"/>
  <c r="G9" i="144"/>
  <c r="I9" i="144"/>
  <c r="G19" i="144"/>
  <c r="I19" i="144"/>
  <c r="E5" i="144"/>
  <c r="I5" i="144"/>
  <c r="E27" i="144"/>
  <c r="I27" i="144"/>
  <c r="E32" i="144"/>
  <c r="I32" i="144"/>
  <c r="E33" i="144"/>
  <c r="I33" i="144"/>
  <c r="G10" i="144"/>
  <c r="I10" i="144"/>
  <c r="G7" i="144"/>
  <c r="I7" i="144"/>
  <c r="E4" i="144"/>
  <c r="I4" i="144"/>
  <c r="E23" i="144"/>
  <c r="I23" i="144"/>
  <c r="G18" i="144"/>
  <c r="I18" i="144"/>
  <c r="E12" i="144"/>
  <c r="I12" i="144"/>
  <c r="G21" i="144"/>
  <c r="I21" i="144"/>
  <c r="E17" i="144"/>
  <c r="I17" i="144"/>
  <c r="G24" i="144"/>
  <c r="E22" i="144"/>
  <c r="G12" i="144"/>
  <c r="G32" i="144"/>
  <c r="B11" i="118"/>
  <c r="C10" i="118"/>
  <c r="A10" i="118"/>
  <c r="F10" i="118"/>
  <c r="D10" i="118"/>
  <c r="E10" i="118" s="1" a="1"/>
  <c r="E10" i="118" s="1"/>
  <c r="E19" i="144"/>
  <c r="E31" i="144"/>
  <c r="E13" i="144"/>
  <c r="E8" i="144"/>
  <c r="G13" i="144"/>
  <c r="G8" i="144"/>
  <c r="E9" i="144"/>
  <c r="G5" i="144"/>
  <c r="G4" i="144"/>
  <c r="E24" i="144"/>
  <c r="G30" i="144"/>
  <c r="E16" i="144"/>
  <c r="E28" i="144"/>
  <c r="G33" i="144"/>
  <c r="G16" i="144"/>
  <c r="G28" i="144"/>
  <c r="G6" i="144"/>
  <c r="E11" i="144"/>
  <c r="G17" i="144"/>
  <c r="G11" i="144"/>
  <c r="E14" i="144"/>
  <c r="G14" i="144"/>
  <c r="E18" i="144"/>
  <c r="G31" i="144"/>
  <c r="E25" i="144"/>
  <c r="E15" i="144"/>
  <c r="G23" i="144"/>
  <c r="G15" i="144"/>
  <c r="E26" i="144"/>
  <c r="G26" i="144"/>
  <c r="E7" i="144"/>
  <c r="E10" i="144"/>
  <c r="E3" i="144"/>
  <c r="G3" i="144"/>
  <c r="G27" i="144"/>
  <c r="E20" i="144"/>
  <c r="E21" i="144"/>
  <c r="H9" i="118" a="1"/>
  <c r="G9" i="118" a="1"/>
  <c r="G10" i="118" a="1"/>
  <c r="H10" i="118"/>
  <c r="X23" i="173" l="1"/>
  <c r="Y23" i="173" s="1"/>
  <c r="X22" i="173"/>
  <c r="Y22" i="173" s="1"/>
  <c r="X29" i="174"/>
  <c r="Y29" i="174" s="1"/>
  <c r="X28" i="174"/>
  <c r="Y28" i="174" s="1"/>
  <c r="X10" i="174"/>
  <c r="Y10" i="174" s="1"/>
  <c r="X11" i="174"/>
  <c r="Y11" i="174" s="1"/>
  <c r="X26" i="174"/>
  <c r="Y26" i="174" s="1"/>
  <c r="X12" i="174"/>
  <c r="Y12" i="174" s="1"/>
  <c r="X24" i="174"/>
  <c r="Y24" i="174" s="1"/>
  <c r="X13" i="174"/>
  <c r="Y13" i="174" s="1"/>
  <c r="X21" i="174"/>
  <c r="Y21" i="174" s="1"/>
  <c r="X22" i="174"/>
  <c r="Y22" i="174" s="1"/>
  <c r="X16" i="173"/>
  <c r="Y16" i="173" s="1"/>
  <c r="X30" i="174"/>
  <c r="Y30" i="174" s="1"/>
  <c r="X23" i="174"/>
  <c r="Y23" i="174" s="1"/>
  <c r="X27" i="174"/>
  <c r="Y27" i="174" s="1"/>
  <c r="X31" i="174"/>
  <c r="Y31" i="174" s="1"/>
  <c r="X25" i="174"/>
  <c r="Y25" i="174" s="1"/>
  <c r="X32" i="174"/>
  <c r="Y32" i="174" s="1"/>
  <c r="L3" i="174"/>
  <c r="D12" i="174"/>
  <c r="D21" i="174"/>
  <c r="X23" i="171"/>
  <c r="Y23" i="171" s="1"/>
  <c r="X15" i="173"/>
  <c r="Y15" i="173" s="1"/>
  <c r="X4" i="173"/>
  <c r="Y4" i="173" s="1"/>
  <c r="X13" i="173"/>
  <c r="Y13" i="173" s="1"/>
  <c r="X18" i="173"/>
  <c r="Y18" i="173" s="1"/>
  <c r="D21" i="173"/>
  <c r="L3" i="173"/>
  <c r="D12" i="173"/>
  <c r="X8" i="171"/>
  <c r="Y8" i="171" s="1"/>
  <c r="X21" i="173"/>
  <c r="Y21" i="173" s="1"/>
  <c r="X27" i="173"/>
  <c r="Y27" i="173" s="1"/>
  <c r="X6" i="173"/>
  <c r="Y6" i="173" s="1"/>
  <c r="X17" i="173"/>
  <c r="Y17" i="173" s="1"/>
  <c r="X28" i="173"/>
  <c r="Y28" i="173" s="1"/>
  <c r="X24" i="173"/>
  <c r="Y24" i="173" s="1"/>
  <c r="X11" i="173"/>
  <c r="Y11" i="173" s="1"/>
  <c r="X9" i="173"/>
  <c r="Y9" i="173" s="1"/>
  <c r="X14" i="173"/>
  <c r="Y14" i="173" s="1"/>
  <c r="X31" i="173"/>
  <c r="Y31" i="173" s="1"/>
  <c r="X8" i="173"/>
  <c r="Y8" i="173" s="1"/>
  <c r="X25" i="173"/>
  <c r="Y25" i="173" s="1"/>
  <c r="X5" i="173"/>
  <c r="Y5" i="173" s="1"/>
  <c r="X32" i="173"/>
  <c r="Y32" i="173" s="1"/>
  <c r="X15" i="171"/>
  <c r="Y15" i="171" s="1"/>
  <c r="X30" i="173"/>
  <c r="Y30" i="173" s="1"/>
  <c r="X26" i="173"/>
  <c r="Y26" i="173" s="1"/>
  <c r="X7" i="173"/>
  <c r="Y7" i="173" s="1"/>
  <c r="X29" i="173"/>
  <c r="Y29" i="173" s="1"/>
  <c r="X19" i="173"/>
  <c r="Y19" i="173" s="1"/>
  <c r="X12" i="173"/>
  <c r="Y12" i="173" s="1"/>
  <c r="X10" i="173"/>
  <c r="Y10" i="173" s="1"/>
  <c r="X20" i="173"/>
  <c r="Y20" i="173" s="1"/>
  <c r="X4" i="171"/>
  <c r="Y4" i="171" s="1"/>
  <c r="X12" i="171"/>
  <c r="Y12" i="171" s="1"/>
  <c r="X4" i="170"/>
  <c r="Y4" i="170" s="1"/>
  <c r="X26" i="171"/>
  <c r="Y26" i="171" s="1"/>
  <c r="D21" i="164"/>
  <c r="X30" i="171"/>
  <c r="Y30" i="171" s="1"/>
  <c r="X18" i="170"/>
  <c r="Y18" i="170" s="1"/>
  <c r="X28" i="171"/>
  <c r="Y28" i="171" s="1"/>
  <c r="W3" i="172"/>
  <c r="Y3" i="172" s="1"/>
  <c r="D17" i="172"/>
  <c r="D9" i="172" s="1"/>
  <c r="D10" i="172"/>
  <c r="D12" i="164"/>
  <c r="X24" i="164"/>
  <c r="Y24" i="164" s="1"/>
  <c r="X23" i="170"/>
  <c r="Y23" i="170" s="1"/>
  <c r="X7" i="171"/>
  <c r="Y7" i="171" s="1"/>
  <c r="X19" i="171"/>
  <c r="Y19" i="171" s="1"/>
  <c r="X20" i="171"/>
  <c r="Y20" i="171" s="1"/>
  <c r="X32" i="171"/>
  <c r="Y32" i="171" s="1"/>
  <c r="X14" i="171"/>
  <c r="Y14" i="171" s="1"/>
  <c r="X21" i="171"/>
  <c r="Y21" i="171" s="1"/>
  <c r="X9" i="171"/>
  <c r="Y9" i="171" s="1"/>
  <c r="D12" i="171"/>
  <c r="D21" i="171"/>
  <c r="L3" i="171"/>
  <c r="X29" i="171"/>
  <c r="Y29" i="171" s="1"/>
  <c r="X27" i="171"/>
  <c r="Y27" i="171" s="1"/>
  <c r="X17" i="171"/>
  <c r="Y17" i="171" s="1"/>
  <c r="X25" i="171"/>
  <c r="Y25" i="171" s="1"/>
  <c r="X22" i="171"/>
  <c r="Y22" i="171" s="1"/>
  <c r="X3" i="171"/>
  <c r="X5" i="171"/>
  <c r="Y5" i="171" s="1"/>
  <c r="X10" i="170"/>
  <c r="Y10" i="170" s="1"/>
  <c r="X19" i="169"/>
  <c r="Y19" i="169" s="1"/>
  <c r="X11" i="171"/>
  <c r="Y11" i="171" s="1"/>
  <c r="X16" i="171"/>
  <c r="Y16" i="171" s="1"/>
  <c r="X10" i="171"/>
  <c r="Y10" i="171" s="1"/>
  <c r="X18" i="171"/>
  <c r="Y18" i="171" s="1"/>
  <c r="X6" i="171"/>
  <c r="Y6" i="171" s="1"/>
  <c r="X13" i="171"/>
  <c r="Y13" i="171" s="1"/>
  <c r="X24" i="171"/>
  <c r="Y24" i="171" s="1"/>
  <c r="X31" i="171"/>
  <c r="Y31" i="171" s="1"/>
  <c r="X33" i="170"/>
  <c r="Y33" i="170" s="1"/>
  <c r="X27" i="170"/>
  <c r="Y27" i="170" s="1"/>
  <c r="X16" i="169"/>
  <c r="X20" i="170"/>
  <c r="Y20" i="170" s="1"/>
  <c r="X17" i="170"/>
  <c r="Y17" i="170" s="1"/>
  <c r="X7" i="170"/>
  <c r="Y7" i="170" s="1"/>
  <c r="X5" i="170"/>
  <c r="Y5" i="170" s="1"/>
  <c r="X11" i="170"/>
  <c r="Y11" i="170" s="1"/>
  <c r="X21" i="170"/>
  <c r="Y21" i="170" s="1"/>
  <c r="X31" i="170"/>
  <c r="Y31" i="170" s="1"/>
  <c r="X29" i="170"/>
  <c r="Y29" i="170" s="1"/>
  <c r="X8" i="170"/>
  <c r="Y8" i="170" s="1"/>
  <c r="X9" i="170"/>
  <c r="Y9" i="170" s="1"/>
  <c r="X22" i="170"/>
  <c r="Y22" i="170" s="1"/>
  <c r="X32" i="170"/>
  <c r="Y32" i="170" s="1"/>
  <c r="X19" i="170"/>
  <c r="Y19" i="170" s="1"/>
  <c r="X24" i="170"/>
  <c r="Y24" i="170" s="1"/>
  <c r="X15" i="170"/>
  <c r="Y15" i="170" s="1"/>
  <c r="X25" i="170"/>
  <c r="Y25" i="170" s="1"/>
  <c r="X12" i="170"/>
  <c r="Y12" i="170" s="1"/>
  <c r="X14" i="170"/>
  <c r="Y14" i="170" s="1"/>
  <c r="X16" i="170"/>
  <c r="Y16" i="170" s="1"/>
  <c r="X6" i="170"/>
  <c r="Y6" i="170" s="1"/>
  <c r="X30" i="170"/>
  <c r="Y30" i="170" s="1"/>
  <c r="X26" i="170"/>
  <c r="Y26" i="170" s="1"/>
  <c r="L3" i="170"/>
  <c r="D21" i="170"/>
  <c r="D12" i="170"/>
  <c r="X28" i="170"/>
  <c r="Y28" i="170" s="1"/>
  <c r="X13" i="170"/>
  <c r="Y13" i="170" s="1"/>
  <c r="X4" i="169"/>
  <c r="Y4" i="169" s="1"/>
  <c r="X5" i="169"/>
  <c r="Y5" i="169" s="1"/>
  <c r="X30" i="169"/>
  <c r="Y30" i="169" s="1"/>
  <c r="X25" i="168"/>
  <c r="Y25" i="168" s="1"/>
  <c r="X32" i="169"/>
  <c r="Y32" i="169" s="1"/>
  <c r="X8" i="169"/>
  <c r="Y8" i="169" s="1"/>
  <c r="X6" i="169"/>
  <c r="Y6" i="169" s="1"/>
  <c r="X13" i="169"/>
  <c r="Y13" i="169" s="1"/>
  <c r="X23" i="168"/>
  <c r="Y23" i="168" s="1"/>
  <c r="L3" i="169"/>
  <c r="D12" i="169"/>
  <c r="D21" i="169"/>
  <c r="Y16" i="169"/>
  <c r="D12" i="168"/>
  <c r="L3" i="168"/>
  <c r="D21" i="168"/>
  <c r="X9" i="168"/>
  <c r="Y9" i="168" s="1"/>
  <c r="X12" i="168"/>
  <c r="Y12" i="168" s="1"/>
  <c r="X18" i="168"/>
  <c r="Y18" i="168" s="1"/>
  <c r="X32" i="168"/>
  <c r="Y32" i="168" s="1"/>
  <c r="X13" i="168"/>
  <c r="Y13" i="168" s="1"/>
  <c r="X11" i="168"/>
  <c r="Y11" i="168" s="1"/>
  <c r="X24" i="168"/>
  <c r="Y24" i="168" s="1"/>
  <c r="X17" i="168"/>
  <c r="Y17" i="168" s="1"/>
  <c r="X4" i="168"/>
  <c r="Y4" i="168" s="1"/>
  <c r="X3" i="168"/>
  <c r="X8" i="168"/>
  <c r="Y8" i="168" s="1"/>
  <c r="X27" i="166"/>
  <c r="Y27" i="166" s="1"/>
  <c r="X31" i="168"/>
  <c r="Y31" i="168" s="1"/>
  <c r="X19" i="168"/>
  <c r="Y19" i="168" s="1"/>
  <c r="X20" i="168"/>
  <c r="Y20" i="168" s="1"/>
  <c r="X26" i="168"/>
  <c r="Y26" i="168" s="1"/>
  <c r="X6" i="168"/>
  <c r="Y6" i="168" s="1"/>
  <c r="X28" i="168"/>
  <c r="Y28" i="168" s="1"/>
  <c r="X27" i="168"/>
  <c r="Y27" i="168" s="1"/>
  <c r="X15" i="168"/>
  <c r="Y15" i="168" s="1"/>
  <c r="X15" i="166"/>
  <c r="Y15" i="166" s="1"/>
  <c r="X16" i="168"/>
  <c r="Y16" i="168" s="1"/>
  <c r="X7" i="168"/>
  <c r="Y7" i="168" s="1"/>
  <c r="X5" i="168"/>
  <c r="Y5" i="168" s="1"/>
  <c r="X29" i="168"/>
  <c r="Y29" i="168" s="1"/>
  <c r="X30" i="168"/>
  <c r="Y30" i="168" s="1"/>
  <c r="X14" i="168"/>
  <c r="Y14" i="168" s="1"/>
  <c r="X10" i="168"/>
  <c r="Y10" i="168" s="1"/>
  <c r="X21" i="168"/>
  <c r="Y21" i="168" s="1"/>
  <c r="X22" i="168"/>
  <c r="Y22" i="168" s="1"/>
  <c r="X19" i="166"/>
  <c r="Y19" i="166" s="1"/>
  <c r="X24" i="166"/>
  <c r="Y24" i="166" s="1"/>
  <c r="X4" i="166"/>
  <c r="Y4" i="166" s="1"/>
  <c r="X6" i="166"/>
  <c r="Y6" i="166" s="1"/>
  <c r="X5" i="166"/>
  <c r="Y5" i="166" s="1"/>
  <c r="X13" i="166"/>
  <c r="Y13" i="166" s="1"/>
  <c r="W3" i="167"/>
  <c r="Y3" i="167" s="1"/>
  <c r="D17" i="167"/>
  <c r="D9" i="167" s="1"/>
  <c r="D10" i="167"/>
  <c r="X17" i="166"/>
  <c r="Y17" i="166" s="1"/>
  <c r="L3" i="166"/>
  <c r="D12" i="166"/>
  <c r="D21" i="166"/>
  <c r="X32" i="166"/>
  <c r="Y32" i="166" s="1"/>
  <c r="X23" i="166"/>
  <c r="Y23" i="166" s="1"/>
  <c r="X14" i="166"/>
  <c r="Y14" i="166" s="1"/>
  <c r="X3" i="166"/>
  <c r="X8" i="166"/>
  <c r="Y8" i="166" s="1"/>
  <c r="X18" i="166"/>
  <c r="Y18" i="166" s="1"/>
  <c r="X28" i="166"/>
  <c r="Y28" i="166" s="1"/>
  <c r="X9" i="166"/>
  <c r="Y9" i="166" s="1"/>
  <c r="X20" i="166"/>
  <c r="Y20" i="166" s="1"/>
  <c r="X7" i="166"/>
  <c r="Y7" i="166" s="1"/>
  <c r="X16" i="166"/>
  <c r="Y16" i="166" s="1"/>
  <c r="X30" i="166"/>
  <c r="Y30" i="166" s="1"/>
  <c r="X26" i="166"/>
  <c r="Y26" i="166" s="1"/>
  <c r="X11" i="166"/>
  <c r="Y11" i="166" s="1"/>
  <c r="X12" i="166"/>
  <c r="Y12" i="166" s="1"/>
  <c r="X10" i="166"/>
  <c r="Y10" i="166" s="1"/>
  <c r="X22" i="166"/>
  <c r="Y22" i="166" s="1"/>
  <c r="X21" i="166"/>
  <c r="Y21" i="166" s="1"/>
  <c r="X31" i="166"/>
  <c r="Y31" i="166" s="1"/>
  <c r="X29" i="166"/>
  <c r="Y29" i="166" s="1"/>
  <c r="X25" i="166"/>
  <c r="Y25" i="166" s="1"/>
  <c r="W3" i="165"/>
  <c r="D17" i="165"/>
  <c r="D9" i="165" s="1"/>
  <c r="D10" i="165"/>
  <c r="W4" i="164"/>
  <c r="Y4" i="164" s="1"/>
  <c r="D17" i="164"/>
  <c r="D9" i="164" s="1"/>
  <c r="Y33" i="174"/>
  <c r="Y33" i="168"/>
  <c r="Y33" i="173"/>
  <c r="Y33" i="166"/>
  <c r="H9" i="118"/>
  <c r="G9" i="118"/>
  <c r="G10" i="118"/>
  <c r="N10" i="118" s="1"/>
  <c r="B12" i="118"/>
  <c r="D11" i="118"/>
  <c r="E11" i="118" s="1" a="1"/>
  <c r="E11" i="118" s="1"/>
  <c r="A11" i="118"/>
  <c r="F11" i="118"/>
  <c r="C11" i="118"/>
  <c r="C25" i="5"/>
  <c r="D25" i="5" s="1" a="1"/>
  <c r="D25" i="5" s="1"/>
  <c r="C24" i="5"/>
  <c r="D24" i="5" s="1" a="1"/>
  <c r="D24" i="5" s="1"/>
  <c r="C16" i="5"/>
  <c r="C23" i="5"/>
  <c r="D23" i="5" s="1" a="1"/>
  <c r="D23" i="5" s="1"/>
  <c r="C11" i="5"/>
  <c r="D11" i="5" s="1" a="1"/>
  <c r="D11" i="5" s="1"/>
  <c r="C22" i="5"/>
  <c r="C21" i="5" s="1"/>
  <c r="C7" i="5"/>
  <c r="C6" i="5"/>
  <c r="C5" i="5"/>
  <c r="D5" i="5" s="1" a="1"/>
  <c r="D5" i="5" s="1"/>
  <c r="C20" i="5"/>
  <c r="C19" i="5"/>
  <c r="D19" i="5" s="1" a="1"/>
  <c r="D19" i="5" s="1"/>
  <c r="C18" i="5"/>
  <c r="D18" i="5" s="1" a="1"/>
  <c r="D18" i="5" s="1"/>
  <c r="C17" i="5"/>
  <c r="C21" i="6"/>
  <c r="D6" i="6"/>
  <c r="H11" i="118"/>
  <c r="G11" i="118" a="1"/>
  <c r="D10" i="174" l="1"/>
  <c r="D17" i="174"/>
  <c r="D9" i="174" s="1"/>
  <c r="W3" i="174"/>
  <c r="Y3" i="174" s="1"/>
  <c r="W3" i="173"/>
  <c r="Y3" i="173" s="1"/>
  <c r="D17" i="173"/>
  <c r="D9" i="173" s="1"/>
  <c r="D10" i="173"/>
  <c r="D10" i="164"/>
  <c r="D11" i="164" s="1"/>
  <c r="D11" i="172"/>
  <c r="W3" i="171"/>
  <c r="Y3" i="171" s="1"/>
  <c r="D17" i="171"/>
  <c r="D9" i="171" s="1"/>
  <c r="D10" i="171"/>
  <c r="D17" i="170"/>
  <c r="D9" i="170" s="1"/>
  <c r="W3" i="170"/>
  <c r="Y3" i="170" s="1"/>
  <c r="D10" i="170"/>
  <c r="D17" i="169"/>
  <c r="D9" i="169" s="1"/>
  <c r="W3" i="169"/>
  <c r="Y3" i="169" s="1"/>
  <c r="D10" i="169"/>
  <c r="D10" i="168"/>
  <c r="W3" i="168"/>
  <c r="Y3" i="168" s="1"/>
  <c r="D17" i="168"/>
  <c r="D9" i="168" s="1"/>
  <c r="D10" i="166"/>
  <c r="D11" i="167"/>
  <c r="W3" i="166"/>
  <c r="Y3" i="166" s="1"/>
  <c r="D17" i="166"/>
  <c r="D9" i="166" s="1"/>
  <c r="D11" i="165"/>
  <c r="Y3" i="165"/>
  <c r="N9" i="118"/>
  <c r="D16" i="144"/>
  <c r="G11" i="118"/>
  <c r="N11" i="118" s="1"/>
  <c r="B13" i="118"/>
  <c r="A12" i="118"/>
  <c r="C12" i="118"/>
  <c r="D12" i="118"/>
  <c r="E12" i="118" s="1" a="1"/>
  <c r="E12" i="118" s="1"/>
  <c r="F12" i="118"/>
  <c r="D22" i="5" a="1"/>
  <c r="D22" i="5" s="1"/>
  <c r="C14" i="5"/>
  <c r="D14" i="5" s="1" a="1"/>
  <c r="D14" i="5" s="1"/>
  <c r="C13" i="5"/>
  <c r="D12" i="5" a="1"/>
  <c r="D12" i="5" s="1"/>
  <c r="C8" i="5"/>
  <c r="D8" i="5" s="1" a="1"/>
  <c r="D8" i="5" s="1"/>
  <c r="C15" i="5"/>
  <c r="C10" i="5"/>
  <c r="D10" i="5" s="1" a="1"/>
  <c r="D10" i="5" s="1"/>
  <c r="D11" i="6"/>
  <c r="K9" i="118"/>
  <c r="H12" i="118"/>
  <c r="K10" i="118"/>
  <c r="G12" i="118" a="1"/>
  <c r="D11" i="174" l="1"/>
  <c r="D11" i="173"/>
  <c r="D11" i="170"/>
  <c r="D11" i="171"/>
  <c r="D11" i="169"/>
  <c r="D11" i="166"/>
  <c r="D11" i="168"/>
  <c r="G12" i="118"/>
  <c r="N12" i="118" s="1"/>
  <c r="J29" i="144"/>
  <c r="M29" i="144" s="1" a="1"/>
  <c r="M29" i="144" s="1"/>
  <c r="K29" i="144" s="1"/>
  <c r="J25" i="144"/>
  <c r="M25" i="144" s="1" a="1"/>
  <c r="M25" i="144" s="1"/>
  <c r="K25" i="144" s="1"/>
  <c r="B14" i="118"/>
  <c r="A13" i="118"/>
  <c r="D13" i="118"/>
  <c r="E13" i="118" s="1" a="1"/>
  <c r="E13" i="118" s="1"/>
  <c r="F13" i="118"/>
  <c r="C13" i="118"/>
  <c r="J20" i="144"/>
  <c r="M20" i="144" s="1" a="1"/>
  <c r="M20" i="144" s="1"/>
  <c r="K20" i="144" s="1"/>
  <c r="J7" i="144"/>
  <c r="M7" i="144" s="1" a="1"/>
  <c r="M7" i="144" s="1"/>
  <c r="K7" i="144" s="1"/>
  <c r="J32" i="144"/>
  <c r="M32" i="144" s="1" a="1"/>
  <c r="M32" i="144" s="1"/>
  <c r="K32" i="144" s="1"/>
  <c r="J22" i="144"/>
  <c r="M22" i="144" s="1" a="1"/>
  <c r="M22" i="144" s="1"/>
  <c r="K22" i="144" s="1"/>
  <c r="J21" i="144"/>
  <c r="M21" i="144" s="1" a="1"/>
  <c r="M21" i="144" s="1"/>
  <c r="K21" i="144" s="1"/>
  <c r="J3" i="144"/>
  <c r="J28" i="144"/>
  <c r="M28" i="144" s="1" a="1"/>
  <c r="M28" i="144" s="1"/>
  <c r="K28" i="144" s="1"/>
  <c r="J18" i="144"/>
  <c r="M18" i="144" s="1" a="1"/>
  <c r="M18" i="144" s="1"/>
  <c r="K18" i="144" s="1"/>
  <c r="J17" i="144"/>
  <c r="M17" i="144" s="1" a="1"/>
  <c r="M17" i="144" s="1"/>
  <c r="K17" i="144" s="1"/>
  <c r="J6" i="144"/>
  <c r="M6" i="144" s="1" a="1"/>
  <c r="M6" i="144" s="1"/>
  <c r="K6" i="144" s="1"/>
  <c r="J16" i="144"/>
  <c r="M16" i="144" s="1" a="1"/>
  <c r="M16" i="144" s="1"/>
  <c r="K16" i="144" s="1"/>
  <c r="J33" i="144"/>
  <c r="M33" i="144" s="1" a="1"/>
  <c r="M33" i="144" s="1"/>
  <c r="K33" i="144" s="1"/>
  <c r="L33" i="144" s="1"/>
  <c r="J5" i="144"/>
  <c r="M5" i="144" s="1" a="1"/>
  <c r="M5" i="144" s="1"/>
  <c r="K5" i="144" s="1"/>
  <c r="J27" i="144"/>
  <c r="M27" i="144" s="1" a="1"/>
  <c r="M27" i="144" s="1"/>
  <c r="K27" i="144" s="1"/>
  <c r="J19" i="144"/>
  <c r="M19" i="144" s="1" a="1"/>
  <c r="M19" i="144" s="1"/>
  <c r="K19" i="144" s="1"/>
  <c r="J31" i="144"/>
  <c r="M31" i="144" s="1" a="1"/>
  <c r="M31" i="144" s="1"/>
  <c r="K31" i="144" s="1"/>
  <c r="J30" i="144"/>
  <c r="M30" i="144" s="1" a="1"/>
  <c r="M30" i="144" s="1"/>
  <c r="K30" i="144" s="1"/>
  <c r="J15" i="144"/>
  <c r="M15" i="144" s="1" a="1"/>
  <c r="M15" i="144" s="1"/>
  <c r="K15" i="144" s="1"/>
  <c r="J9" i="144"/>
  <c r="M9" i="144" s="1" a="1"/>
  <c r="M9" i="144" s="1"/>
  <c r="K9" i="144" s="1"/>
  <c r="J8" i="144"/>
  <c r="M8" i="144" s="1" a="1"/>
  <c r="M8" i="144" s="1"/>
  <c r="K8" i="144" s="1"/>
  <c r="J4" i="144"/>
  <c r="M4" i="144" s="1" a="1"/>
  <c r="M4" i="144" s="1"/>
  <c r="K4" i="144" s="1"/>
  <c r="J14" i="144"/>
  <c r="M14" i="144" s="1" a="1"/>
  <c r="M14" i="144" s="1"/>
  <c r="K14" i="144" s="1"/>
  <c r="J23" i="144"/>
  <c r="M23" i="144" s="1" a="1"/>
  <c r="M23" i="144" s="1"/>
  <c r="K23" i="144" s="1"/>
  <c r="J11" i="144"/>
  <c r="M11" i="144" s="1" a="1"/>
  <c r="M11" i="144" s="1"/>
  <c r="K11" i="144" s="1"/>
  <c r="J10" i="144"/>
  <c r="M10" i="144" s="1" a="1"/>
  <c r="M10" i="144" s="1"/>
  <c r="K10" i="144" s="1"/>
  <c r="J26" i="144"/>
  <c r="M26" i="144" s="1" a="1"/>
  <c r="M26" i="144" s="1"/>
  <c r="K26" i="144" s="1"/>
  <c r="J24" i="144"/>
  <c r="M24" i="144" s="1" a="1"/>
  <c r="M24" i="144" s="1"/>
  <c r="K24" i="144" s="1"/>
  <c r="J12" i="144"/>
  <c r="M12" i="144" s="1" a="1"/>
  <c r="M12" i="144" s="1"/>
  <c r="K12" i="144" s="1"/>
  <c r="J13" i="144"/>
  <c r="M13" i="144" s="1" a="1"/>
  <c r="M13" i="144" s="1"/>
  <c r="K13" i="144" s="1"/>
  <c r="D8" i="6"/>
  <c r="H13" i="118"/>
  <c r="G13" i="118" a="1"/>
  <c r="K11" i="118"/>
  <c r="J10" i="118"/>
  <c r="M3" i="144" l="1" a="1"/>
  <c r="M3" i="144" s="1"/>
  <c r="G13" i="118"/>
  <c r="N13" i="118" s="1"/>
  <c r="L24" i="144"/>
  <c r="W24" i="144" s="1"/>
  <c r="L12" i="144"/>
  <c r="W12" i="144" s="1"/>
  <c r="L23" i="144"/>
  <c r="W23" i="144" s="1"/>
  <c r="L19" i="144"/>
  <c r="W19" i="144" s="1"/>
  <c r="L6" i="144"/>
  <c r="W6" i="144" s="1"/>
  <c r="L7" i="144"/>
  <c r="W7" i="144" s="1"/>
  <c r="C14" i="118"/>
  <c r="F14" i="118"/>
  <c r="B15" i="118"/>
  <c r="D14" i="118"/>
  <c r="E14" i="118" s="1" a="1"/>
  <c r="E14" i="118" s="1"/>
  <c r="A14" i="118"/>
  <c r="L25" i="144"/>
  <c r="W25" i="144" s="1"/>
  <c r="L32" i="144"/>
  <c r="W32" i="144" s="1"/>
  <c r="L21" i="144"/>
  <c r="W21" i="144" s="1"/>
  <c r="L20" i="144"/>
  <c r="W20" i="144" s="1"/>
  <c r="L13" i="144"/>
  <c r="W13" i="144" s="1"/>
  <c r="L10" i="144"/>
  <c r="W10" i="144" s="1"/>
  <c r="L14" i="144"/>
  <c r="W14" i="144" s="1"/>
  <c r="L4" i="144"/>
  <c r="W4" i="144" s="1"/>
  <c r="L18" i="144"/>
  <c r="W18" i="144" s="1"/>
  <c r="L27" i="144"/>
  <c r="W27" i="144" s="1"/>
  <c r="L11" i="144"/>
  <c r="W11" i="144" s="1"/>
  <c r="L15" i="144"/>
  <c r="W15" i="144" s="1"/>
  <c r="L31" i="144"/>
  <c r="W31" i="144" s="1"/>
  <c r="X33" i="144"/>
  <c r="W33" i="144"/>
  <c r="L17" i="144"/>
  <c r="W17" i="144" s="1"/>
  <c r="L28" i="144"/>
  <c r="W28" i="144" s="1"/>
  <c r="L8" i="144"/>
  <c r="W8" i="144" s="1"/>
  <c r="L29" i="144"/>
  <c r="W29" i="144" s="1"/>
  <c r="L26" i="144"/>
  <c r="W26" i="144" s="1"/>
  <c r="L9" i="144"/>
  <c r="W9" i="144" s="1"/>
  <c r="L5" i="144"/>
  <c r="W5" i="144" s="1"/>
  <c r="L16" i="144"/>
  <c r="W16" i="144" s="1"/>
  <c r="I10" i="118"/>
  <c r="G14" i="118" a="1"/>
  <c r="J11" i="118"/>
  <c r="K12" i="118"/>
  <c r="I13" i="118"/>
  <c r="H14" i="118"/>
  <c r="J9" i="118"/>
  <c r="J12" i="118"/>
  <c r="K3" i="144" l="1"/>
  <c r="L30" i="144"/>
  <c r="W30" i="144" s="1"/>
  <c r="X30" i="144"/>
  <c r="L22" i="144"/>
  <c r="W22" i="144" s="1"/>
  <c r="X4" i="144"/>
  <c r="Y4" i="144" s="1"/>
  <c r="X6" i="144"/>
  <c r="Y6" i="144" s="1"/>
  <c r="X24" i="144"/>
  <c r="Y24" i="144" s="1"/>
  <c r="X25" i="144"/>
  <c r="Y25" i="144" s="1"/>
  <c r="X5" i="144"/>
  <c r="Y5" i="144" s="1"/>
  <c r="X29" i="144"/>
  <c r="Y29" i="144" s="1"/>
  <c r="X18" i="144"/>
  <c r="Y18" i="144" s="1"/>
  <c r="X32" i="144"/>
  <c r="Y32" i="144" s="1"/>
  <c r="X14" i="144"/>
  <c r="Y14" i="144" s="1"/>
  <c r="X10" i="144"/>
  <c r="Y10" i="144" s="1"/>
  <c r="X21" i="144"/>
  <c r="Y21" i="144" s="1"/>
  <c r="X7" i="144"/>
  <c r="Y7" i="144" s="1"/>
  <c r="X17" i="144"/>
  <c r="Y17" i="144" s="1"/>
  <c r="X13" i="144"/>
  <c r="Y13" i="144" s="1"/>
  <c r="X26" i="144"/>
  <c r="Y26" i="144" s="1"/>
  <c r="X19" i="144"/>
  <c r="Y19" i="144" s="1"/>
  <c r="X31" i="144"/>
  <c r="Y31" i="144" s="1"/>
  <c r="X23" i="144"/>
  <c r="Y23" i="144" s="1"/>
  <c r="X12" i="144"/>
  <c r="Y12" i="144" s="1"/>
  <c r="X16" i="144"/>
  <c r="Y16" i="144" s="1"/>
  <c r="X9" i="144"/>
  <c r="Y9" i="144" s="1"/>
  <c r="X28" i="144"/>
  <c r="Y28" i="144" s="1"/>
  <c r="X27" i="144"/>
  <c r="Y27" i="144" s="1"/>
  <c r="X20" i="144"/>
  <c r="Y20" i="144" s="1"/>
  <c r="G14" i="118"/>
  <c r="N14" i="118" s="1"/>
  <c r="X11" i="144"/>
  <c r="Y11" i="144" s="1"/>
  <c r="C15" i="118"/>
  <c r="D15" i="118"/>
  <c r="E15" i="118" s="1" a="1"/>
  <c r="E15" i="118" s="1"/>
  <c r="A15" i="118"/>
  <c r="F15" i="118"/>
  <c r="Y33" i="144"/>
  <c r="X8" i="144"/>
  <c r="Y8" i="144" s="1"/>
  <c r="X15" i="144"/>
  <c r="Y15" i="144" s="1"/>
  <c r="D20" i="144"/>
  <c r="I14" i="118"/>
  <c r="J13" i="118"/>
  <c r="K13" i="118"/>
  <c r="M13" i="118"/>
  <c r="I15" i="118"/>
  <c r="I9" i="118"/>
  <c r="M10" i="118"/>
  <c r="H15" i="118"/>
  <c r="G15" i="118" a="1"/>
  <c r="I12" i="118"/>
  <c r="L13" i="118"/>
  <c r="L10" i="118"/>
  <c r="I11" i="118"/>
  <c r="L3" i="144" l="1"/>
  <c r="W3" i="144" s="1"/>
  <c r="D12" i="144"/>
  <c r="D21" i="144"/>
  <c r="X3" i="144"/>
  <c r="X22" i="144"/>
  <c r="Y22" i="144" s="1"/>
  <c r="Y30" i="144"/>
  <c r="G15" i="118"/>
  <c r="N15" i="118" s="1"/>
  <c r="M12" i="118"/>
  <c r="J14" i="118"/>
  <c r="L11" i="118"/>
  <c r="M11" i="118"/>
  <c r="M14" i="118"/>
  <c r="L9" i="118"/>
  <c r="K14" i="118"/>
  <c r="L14" i="118"/>
  <c r="D20" i="164"/>
  <c r="L12" i="118"/>
  <c r="M9" i="118"/>
  <c r="D22" i="164" l="1"/>
  <c r="D22" i="144"/>
  <c r="D17" i="144"/>
  <c r="D9" i="144" s="1"/>
  <c r="Y3" i="144"/>
  <c r="D10" i="144"/>
  <c r="D7" i="144"/>
  <c r="L15" i="118"/>
  <c r="K15" i="118"/>
  <c r="J15" i="118"/>
  <c r="D20" i="165"/>
  <c r="M15" i="118"/>
  <c r="D22" i="165" l="1"/>
  <c r="D11" i="144"/>
  <c r="D14" i="144"/>
  <c r="AB2" i="144"/>
  <c r="AB3" i="144" s="1"/>
  <c r="AB4" i="144" s="1"/>
  <c r="AB5" i="144" s="1"/>
  <c r="AB6" i="144" s="1"/>
  <c r="AB7" i="144" s="1"/>
  <c r="AB8" i="144" s="1"/>
  <c r="AB9" i="144" s="1"/>
  <c r="AB10" i="144" s="1"/>
  <c r="AB11" i="144" s="1"/>
  <c r="AB12" i="144" s="1"/>
  <c r="AB13" i="144" s="1"/>
  <c r="AB14" i="144" s="1"/>
  <c r="AB15" i="144" s="1"/>
  <c r="AB16" i="144" s="1"/>
  <c r="AB17" i="144" s="1"/>
  <c r="AB18" i="144" s="1"/>
  <c r="AB19" i="144" s="1"/>
  <c r="AB20" i="144" s="1"/>
  <c r="AB21" i="144" s="1"/>
  <c r="AB22" i="144" s="1"/>
  <c r="AB23" i="144" s="1"/>
  <c r="AB24" i="144" s="1"/>
  <c r="AB25" i="144" s="1"/>
  <c r="AB26" i="144" s="1"/>
  <c r="AB27" i="144" s="1"/>
  <c r="AB28" i="144" s="1"/>
  <c r="AB29" i="144" s="1"/>
  <c r="AB30" i="144" s="1"/>
  <c r="AB31" i="144" s="1"/>
  <c r="AB32" i="144" s="1"/>
  <c r="AB33" i="144" s="1"/>
  <c r="D7" i="164"/>
  <c r="D20" i="166"/>
  <c r="D22" i="166" l="1"/>
  <c r="AB2" i="164"/>
  <c r="AB3" i="164" s="1"/>
  <c r="AB4" i="164" s="1"/>
  <c r="AB5" i="164" s="1"/>
  <c r="AB6" i="164" s="1"/>
  <c r="AB7" i="164" s="1"/>
  <c r="AB8" i="164" s="1"/>
  <c r="AB9" i="164" s="1"/>
  <c r="AB10" i="164" s="1"/>
  <c r="AB11" i="164" s="1"/>
  <c r="AB12" i="164" s="1"/>
  <c r="AB13" i="164" s="1"/>
  <c r="AB14" i="164" s="1"/>
  <c r="AB15" i="164" s="1"/>
  <c r="AB16" i="164" s="1"/>
  <c r="AB17" i="164" s="1"/>
  <c r="AB18" i="164" s="1"/>
  <c r="AB19" i="164" s="1"/>
  <c r="AB20" i="164" s="1"/>
  <c r="AB21" i="164" s="1"/>
  <c r="AB22" i="164" s="1"/>
  <c r="AB23" i="164" s="1"/>
  <c r="AB24" i="164" s="1"/>
  <c r="AB25" i="164" s="1"/>
  <c r="AB26" i="164" s="1"/>
  <c r="AB27" i="164" s="1"/>
  <c r="AB28" i="164" s="1"/>
  <c r="AB29" i="164" s="1"/>
  <c r="AB30" i="164" s="1"/>
  <c r="AB31" i="164" s="1"/>
  <c r="AB32" i="164" s="1"/>
  <c r="AB33" i="164" s="1"/>
  <c r="D14" i="164"/>
  <c r="D20" i="167"/>
  <c r="D7" i="165"/>
  <c r="D22" i="167" l="1"/>
  <c r="AB2" i="165"/>
  <c r="AB3" i="165" s="1"/>
  <c r="AB4" i="165" s="1"/>
  <c r="AB5" i="165" s="1"/>
  <c r="AB6" i="165" s="1"/>
  <c r="AB7" i="165" s="1"/>
  <c r="AB8" i="165" s="1"/>
  <c r="AB9" i="165" s="1"/>
  <c r="AB10" i="165" s="1"/>
  <c r="AB11" i="165" s="1"/>
  <c r="AB12" i="165" s="1"/>
  <c r="AB13" i="165" s="1"/>
  <c r="AB14" i="165" s="1"/>
  <c r="AB15" i="165" s="1"/>
  <c r="AB16" i="165" s="1"/>
  <c r="AB17" i="165" s="1"/>
  <c r="AB18" i="165" s="1"/>
  <c r="AB19" i="165" s="1"/>
  <c r="AB20" i="165" s="1"/>
  <c r="AB21" i="165" s="1"/>
  <c r="AB22" i="165" s="1"/>
  <c r="AB23" i="165" s="1"/>
  <c r="AB24" i="165" s="1"/>
  <c r="AB25" i="165" s="1"/>
  <c r="AB26" i="165" s="1"/>
  <c r="AB27" i="165" s="1"/>
  <c r="AB28" i="165" s="1"/>
  <c r="AB29" i="165" s="1"/>
  <c r="AB30" i="165" s="1"/>
  <c r="AB31" i="165" s="1"/>
  <c r="AB32" i="165" s="1"/>
  <c r="AB33" i="165" s="1"/>
  <c r="D14" i="165"/>
  <c r="D7" i="166"/>
  <c r="D20" i="168"/>
  <c r="D22" i="168" l="1"/>
  <c r="AB2" i="166"/>
  <c r="AB3" i="166" s="1"/>
  <c r="AB4" i="166" s="1"/>
  <c r="AB5" i="166" s="1"/>
  <c r="AB6" i="166" s="1"/>
  <c r="AB7" i="166" s="1"/>
  <c r="AB8" i="166" s="1"/>
  <c r="AB9" i="166" s="1"/>
  <c r="AB10" i="166" s="1"/>
  <c r="AB11" i="166" s="1"/>
  <c r="AB12" i="166" s="1"/>
  <c r="AB13" i="166" s="1"/>
  <c r="AB14" i="166" s="1"/>
  <c r="AB15" i="166" s="1"/>
  <c r="AB16" i="166" s="1"/>
  <c r="AB17" i="166" s="1"/>
  <c r="AB18" i="166" s="1"/>
  <c r="AB19" i="166" s="1"/>
  <c r="AB20" i="166" s="1"/>
  <c r="AB21" i="166" s="1"/>
  <c r="AB22" i="166" s="1"/>
  <c r="AB23" i="166" s="1"/>
  <c r="AB24" i="166" s="1"/>
  <c r="AB25" i="166" s="1"/>
  <c r="AB26" i="166" s="1"/>
  <c r="AB27" i="166" s="1"/>
  <c r="AB28" i="166" s="1"/>
  <c r="AB29" i="166" s="1"/>
  <c r="AB30" i="166" s="1"/>
  <c r="AB31" i="166" s="1"/>
  <c r="AB32" i="166" s="1"/>
  <c r="AB33" i="166" s="1"/>
  <c r="D14" i="166"/>
  <c r="D20" i="169"/>
  <c r="D7" i="167"/>
  <c r="D22" i="169" l="1"/>
  <c r="AB2" i="167"/>
  <c r="AB3" i="167" s="1"/>
  <c r="AB4" i="167" s="1"/>
  <c r="AB5" i="167" s="1"/>
  <c r="AB6" i="167" s="1"/>
  <c r="AB7" i="167" s="1"/>
  <c r="AB8" i="167" s="1"/>
  <c r="AB9" i="167" s="1"/>
  <c r="AB10" i="167" s="1"/>
  <c r="AB11" i="167" s="1"/>
  <c r="AB12" i="167" s="1"/>
  <c r="AB13" i="167" s="1"/>
  <c r="AB14" i="167" s="1"/>
  <c r="AB15" i="167" s="1"/>
  <c r="AB16" i="167" s="1"/>
  <c r="AB17" i="167" s="1"/>
  <c r="AB18" i="167" s="1"/>
  <c r="AB19" i="167" s="1"/>
  <c r="AB20" i="167" s="1"/>
  <c r="AB21" i="167" s="1"/>
  <c r="AB22" i="167" s="1"/>
  <c r="AB23" i="167" s="1"/>
  <c r="AB24" i="167" s="1"/>
  <c r="AB25" i="167" s="1"/>
  <c r="AB26" i="167" s="1"/>
  <c r="AB27" i="167" s="1"/>
  <c r="AB28" i="167" s="1"/>
  <c r="AB29" i="167" s="1"/>
  <c r="AB30" i="167" s="1"/>
  <c r="AB31" i="167" s="1"/>
  <c r="AB32" i="167" s="1"/>
  <c r="AB33" i="167" s="1"/>
  <c r="D14" i="167"/>
  <c r="D7" i="168"/>
  <c r="D20" i="170"/>
  <c r="D22" i="170" l="1"/>
  <c r="AB2" i="168"/>
  <c r="AB3" i="168" s="1"/>
  <c r="AB4" i="168" s="1"/>
  <c r="AB5" i="168" s="1"/>
  <c r="AB6" i="168" s="1"/>
  <c r="AB7" i="168" s="1"/>
  <c r="AB8" i="168" s="1"/>
  <c r="AB9" i="168" s="1"/>
  <c r="AB10" i="168" s="1"/>
  <c r="AB11" i="168" s="1"/>
  <c r="AB12" i="168" s="1"/>
  <c r="AB13" i="168" s="1"/>
  <c r="AB14" i="168" s="1"/>
  <c r="AB15" i="168" s="1"/>
  <c r="AB16" i="168" s="1"/>
  <c r="AB17" i="168" s="1"/>
  <c r="AB18" i="168" s="1"/>
  <c r="AB19" i="168" s="1"/>
  <c r="AB20" i="168" s="1"/>
  <c r="AB21" i="168" s="1"/>
  <c r="AB22" i="168" s="1"/>
  <c r="AB23" i="168" s="1"/>
  <c r="AB24" i="168" s="1"/>
  <c r="AB25" i="168" s="1"/>
  <c r="AB26" i="168" s="1"/>
  <c r="AB27" i="168" s="1"/>
  <c r="AB28" i="168" s="1"/>
  <c r="AB29" i="168" s="1"/>
  <c r="AB30" i="168" s="1"/>
  <c r="AB31" i="168" s="1"/>
  <c r="AB32" i="168" s="1"/>
  <c r="AB33" i="168" s="1"/>
  <c r="D14" i="168"/>
  <c r="D20" i="171"/>
  <c r="D7" i="169"/>
  <c r="D22" i="171" l="1"/>
  <c r="AB2" i="169"/>
  <c r="AB3" i="169" s="1"/>
  <c r="AB4" i="169" s="1"/>
  <c r="AB5" i="169" s="1"/>
  <c r="AB6" i="169" s="1"/>
  <c r="AB7" i="169" s="1"/>
  <c r="AB8" i="169" s="1"/>
  <c r="AB9" i="169" s="1"/>
  <c r="AB10" i="169" s="1"/>
  <c r="AB11" i="169" s="1"/>
  <c r="AB12" i="169" s="1"/>
  <c r="AB13" i="169" s="1"/>
  <c r="AB14" i="169" s="1"/>
  <c r="AB15" i="169" s="1"/>
  <c r="AB16" i="169" s="1"/>
  <c r="AB17" i="169" s="1"/>
  <c r="AB18" i="169" s="1"/>
  <c r="AB19" i="169" s="1"/>
  <c r="AB20" i="169" s="1"/>
  <c r="AB21" i="169" s="1"/>
  <c r="AB22" i="169" s="1"/>
  <c r="AB23" i="169" s="1"/>
  <c r="AB24" i="169" s="1"/>
  <c r="AB25" i="169" s="1"/>
  <c r="AB26" i="169" s="1"/>
  <c r="AB27" i="169" s="1"/>
  <c r="AB28" i="169" s="1"/>
  <c r="AB29" i="169" s="1"/>
  <c r="AB30" i="169" s="1"/>
  <c r="AB31" i="169" s="1"/>
  <c r="AB32" i="169" s="1"/>
  <c r="AB33" i="169" s="1"/>
  <c r="D14" i="169"/>
  <c r="D20" i="172"/>
  <c r="D7" i="170"/>
  <c r="D22" i="172" l="1"/>
  <c r="AB2" i="170"/>
  <c r="AB3" i="170" s="1"/>
  <c r="AB4" i="170" s="1"/>
  <c r="AB5" i="170" s="1"/>
  <c r="AB6" i="170" s="1"/>
  <c r="AB7" i="170" s="1"/>
  <c r="AB8" i="170" s="1"/>
  <c r="AB9" i="170" s="1"/>
  <c r="AB10" i="170" s="1"/>
  <c r="AB11" i="170" s="1"/>
  <c r="AB12" i="170" s="1"/>
  <c r="AB13" i="170" s="1"/>
  <c r="AB14" i="170" s="1"/>
  <c r="AB15" i="170" s="1"/>
  <c r="AB16" i="170" s="1"/>
  <c r="AB17" i="170" s="1"/>
  <c r="AB18" i="170" s="1"/>
  <c r="AB19" i="170" s="1"/>
  <c r="AB20" i="170" s="1"/>
  <c r="AB21" i="170" s="1"/>
  <c r="AB22" i="170" s="1"/>
  <c r="AB23" i="170" s="1"/>
  <c r="AB24" i="170" s="1"/>
  <c r="AB25" i="170" s="1"/>
  <c r="AB26" i="170" s="1"/>
  <c r="AB27" i="170" s="1"/>
  <c r="AB28" i="170" s="1"/>
  <c r="AB29" i="170" s="1"/>
  <c r="AB30" i="170" s="1"/>
  <c r="AB31" i="170" s="1"/>
  <c r="AB32" i="170" s="1"/>
  <c r="AB33" i="170" s="1"/>
  <c r="D14" i="170"/>
  <c r="D20" i="173"/>
  <c r="D7" i="171"/>
  <c r="D22" i="173" l="1"/>
  <c r="AB2" i="171"/>
  <c r="AB3" i="171" s="1"/>
  <c r="AB4" i="171" s="1"/>
  <c r="AB5" i="171" s="1"/>
  <c r="AB6" i="171" s="1"/>
  <c r="AB7" i="171" s="1"/>
  <c r="AB8" i="171" s="1"/>
  <c r="AB9" i="171" s="1"/>
  <c r="AB10" i="171" s="1"/>
  <c r="AB11" i="171" s="1"/>
  <c r="AB12" i="171" s="1"/>
  <c r="AB13" i="171" s="1"/>
  <c r="AB14" i="171" s="1"/>
  <c r="AB15" i="171" s="1"/>
  <c r="AB16" i="171" s="1"/>
  <c r="AB17" i="171" s="1"/>
  <c r="AB18" i="171" s="1"/>
  <c r="AB19" i="171" s="1"/>
  <c r="AB20" i="171" s="1"/>
  <c r="AB21" i="171" s="1"/>
  <c r="AB22" i="171" s="1"/>
  <c r="AB23" i="171" s="1"/>
  <c r="AB24" i="171" s="1"/>
  <c r="AB25" i="171" s="1"/>
  <c r="AB26" i="171" s="1"/>
  <c r="AB27" i="171" s="1"/>
  <c r="AB28" i="171" s="1"/>
  <c r="AB29" i="171" s="1"/>
  <c r="AB30" i="171" s="1"/>
  <c r="AB31" i="171" s="1"/>
  <c r="AB32" i="171" s="1"/>
  <c r="AB33" i="171" s="1"/>
  <c r="D14" i="171"/>
  <c r="D20" i="174"/>
  <c r="D7" i="172"/>
  <c r="D22" i="174" l="1"/>
  <c r="AB2" i="172"/>
  <c r="AB3" i="172" s="1"/>
  <c r="AB4" i="172" s="1"/>
  <c r="AB5" i="172" s="1"/>
  <c r="AB6" i="172" s="1"/>
  <c r="AB7" i="172" s="1"/>
  <c r="AB8" i="172" s="1"/>
  <c r="AB9" i="172" s="1"/>
  <c r="AB10" i="172" s="1"/>
  <c r="AB11" i="172" s="1"/>
  <c r="AB12" i="172" s="1"/>
  <c r="AB13" i="172" s="1"/>
  <c r="AB14" i="172" s="1"/>
  <c r="AB15" i="172" s="1"/>
  <c r="AB16" i="172" s="1"/>
  <c r="AB17" i="172" s="1"/>
  <c r="AB18" i="172" s="1"/>
  <c r="AB19" i="172" s="1"/>
  <c r="AB20" i="172" s="1"/>
  <c r="AB21" i="172" s="1"/>
  <c r="AB22" i="172" s="1"/>
  <c r="AB23" i="172" s="1"/>
  <c r="AB24" i="172" s="1"/>
  <c r="AB25" i="172" s="1"/>
  <c r="AB26" i="172" s="1"/>
  <c r="AB27" i="172" s="1"/>
  <c r="AB28" i="172" s="1"/>
  <c r="AB29" i="172" s="1"/>
  <c r="AB30" i="172" s="1"/>
  <c r="AB31" i="172" s="1"/>
  <c r="AB32" i="172" s="1"/>
  <c r="AB33" i="172" s="1"/>
  <c r="D14" i="172"/>
  <c r="D7" i="173"/>
  <c r="AB2" i="173" l="1"/>
  <c r="AB3" i="173" s="1"/>
  <c r="AB4" i="173" s="1"/>
  <c r="AB5" i="173" s="1"/>
  <c r="AB6" i="173" s="1"/>
  <c r="AB7" i="173" s="1"/>
  <c r="AB8" i="173" s="1"/>
  <c r="AB9" i="173" s="1"/>
  <c r="AB10" i="173" s="1"/>
  <c r="AB11" i="173" s="1"/>
  <c r="AB12" i="173" s="1"/>
  <c r="AB13" i="173" s="1"/>
  <c r="AB14" i="173" s="1"/>
  <c r="AB15" i="173" s="1"/>
  <c r="AB16" i="173" s="1"/>
  <c r="AB17" i="173" s="1"/>
  <c r="AB18" i="173" s="1"/>
  <c r="AB19" i="173" s="1"/>
  <c r="AB20" i="173" s="1"/>
  <c r="AB21" i="173" s="1"/>
  <c r="AB22" i="173" s="1"/>
  <c r="AB23" i="173" s="1"/>
  <c r="AB24" i="173" s="1"/>
  <c r="AB25" i="173" s="1"/>
  <c r="AB26" i="173" s="1"/>
  <c r="AB27" i="173" s="1"/>
  <c r="AB28" i="173" s="1"/>
  <c r="AB29" i="173" s="1"/>
  <c r="AB30" i="173" s="1"/>
  <c r="AB31" i="173" s="1"/>
  <c r="AB32" i="173" s="1"/>
  <c r="AB33" i="173" s="1"/>
  <c r="D14" i="173"/>
  <c r="D7" i="174"/>
  <c r="AB2" i="174" l="1"/>
  <c r="AB3" i="174" s="1"/>
  <c r="AB4" i="174" s="1"/>
  <c r="AB5" i="174" s="1"/>
  <c r="AB6" i="174" s="1"/>
  <c r="AB7" i="174" s="1"/>
  <c r="AB8" i="174" s="1"/>
  <c r="AB9" i="174" s="1"/>
  <c r="AB10" i="174" s="1"/>
  <c r="AB11" i="174" s="1"/>
  <c r="AB12" i="174" s="1"/>
  <c r="AB13" i="174" s="1"/>
  <c r="AB14" i="174" s="1"/>
  <c r="AB15" i="174" s="1"/>
  <c r="AB16" i="174" s="1"/>
  <c r="AB17" i="174" s="1"/>
  <c r="AB18" i="174" s="1"/>
  <c r="AB19" i="174" s="1"/>
  <c r="AB20" i="174" s="1"/>
  <c r="AB21" i="174" s="1"/>
  <c r="AB22" i="174" s="1"/>
  <c r="AB23" i="174" s="1"/>
  <c r="AB24" i="174" s="1"/>
  <c r="AB25" i="174" s="1"/>
  <c r="AB26" i="174" s="1"/>
  <c r="AB27" i="174" s="1"/>
  <c r="AB28" i="174" s="1"/>
  <c r="AB29" i="174" s="1"/>
  <c r="AB30" i="174" s="1"/>
  <c r="AB31" i="174" s="1"/>
  <c r="AB32" i="174" s="1"/>
  <c r="AB33" i="174" s="1"/>
  <c r="D14" i="17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<sst xmlns="http://schemas.openxmlformats.org/spreadsheetml/2006/main" count="984" uniqueCount="176">
  <si>
    <t>Name, Vorname:</t>
  </si>
  <si>
    <t>Tag</t>
  </si>
  <si>
    <t>Vormittag</t>
  </si>
  <si>
    <r>
      <t>S</t>
    </r>
    <r>
      <rPr>
        <b/>
        <vertAlign val="subscript"/>
        <sz val="11"/>
        <rFont val="Symbol"/>
        <family val="1"/>
        <charset val="2"/>
      </rPr>
      <t>1</t>
    </r>
  </si>
  <si>
    <t>Nachmittag</t>
  </si>
  <si>
    <r>
      <t>S</t>
    </r>
    <r>
      <rPr>
        <b/>
        <vertAlign val="subscript"/>
        <sz val="11"/>
        <rFont val="Symbol"/>
        <family val="1"/>
        <charset val="2"/>
      </rPr>
      <t>2</t>
    </r>
  </si>
  <si>
    <t>Berechnung der monatlichen Arbeitszeit:</t>
  </si>
  <si>
    <t>Tägliche Arbeitszeit</t>
  </si>
  <si>
    <t>Tätigkeiten</t>
  </si>
  <si>
    <t>Neujahr</t>
  </si>
  <si>
    <t>Karfreitag</t>
  </si>
  <si>
    <t>Ostermontag</t>
  </si>
  <si>
    <t>Tag der Arbeit</t>
  </si>
  <si>
    <t>Christi Himmelfahrt</t>
  </si>
  <si>
    <t>Tag der deutschen Einheit</t>
  </si>
  <si>
    <t>Reformationstag</t>
  </si>
  <si>
    <t>1. Weihnachtstag</t>
  </si>
  <si>
    <t>2. Weihnachtstag</t>
  </si>
  <si>
    <t>Arbeitstage</t>
  </si>
  <si>
    <t>Stunden / Woche</t>
  </si>
  <si>
    <t>Typ</t>
  </si>
  <si>
    <t>Heiligabend</t>
  </si>
  <si>
    <t>Silvester</t>
  </si>
  <si>
    <t>Rest</t>
  </si>
  <si>
    <t>Genommen Monat</t>
  </si>
  <si>
    <t>Urlaub Anspruch</t>
  </si>
  <si>
    <t>Genommen Übertrag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</si>
  <si>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</si>
  <si>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</si>
  <si>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</si>
  <si>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</si>
  <si>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</si>
  <si>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</si>
  <si>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</si>
  <si>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</si>
  <si>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</si>
  <si>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</si>
  <si>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</si>
  <si>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</si>
  <si>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</t>
  </si>
  <si>
    <t>Feiertage</t>
  </si>
  <si>
    <t>Feiertag</t>
  </si>
  <si>
    <t>Wochenende</t>
  </si>
  <si>
    <t>Bedeutung</t>
  </si>
  <si>
    <t>Unterschrift MA</t>
  </si>
  <si>
    <t>Datum</t>
  </si>
  <si>
    <t>Bemerkung</t>
  </si>
  <si>
    <t>Einführung der Historie, damit Änderungen besser erkennbar sind.</t>
  </si>
  <si>
    <t>***</t>
  </si>
  <si>
    <t>Name MA</t>
  </si>
  <si>
    <t>Übertrag Stunden</t>
  </si>
  <si>
    <t>Übertrag Urlaub</t>
  </si>
  <si>
    <t>Besseres Stammdatenblatt</t>
  </si>
  <si>
    <t>Bitte Fehler und Kleinigkeiten nicht selbst korrigieren, sondern mit Rüdiger Ludwig absprechen, damit alle eine besser Version haben können :-D</t>
  </si>
  <si>
    <t>Besseres Format, Hinweis in Stammdatenblatt</t>
  </si>
  <si>
    <t>Montag</t>
  </si>
  <si>
    <t>Dienstag</t>
  </si>
  <si>
    <t>Mittwoch</t>
  </si>
  <si>
    <t>Freitag</t>
  </si>
  <si>
    <t>Donnerstag</t>
  </si>
  <si>
    <t>Samstag</t>
  </si>
  <si>
    <t>Sonntag</t>
  </si>
  <si>
    <t>-</t>
  </si>
  <si>
    <t>!</t>
  </si>
  <si>
    <t>WoTag</t>
  </si>
  <si>
    <t>Effektiv</t>
  </si>
  <si>
    <t>MussTag</t>
  </si>
  <si>
    <t>Soll</t>
  </si>
  <si>
    <t>Ist</t>
  </si>
  <si>
    <t>Zeit</t>
  </si>
  <si>
    <t>Arbeitsfreier Tag (bei &lt;5-Tage Woche)</t>
  </si>
  <si>
    <t>Normaler Arbeitstag</t>
  </si>
  <si>
    <t>Überstunden-Ausgleich (Dokumentation)</t>
  </si>
  <si>
    <t xml:space="preserve">Krank </t>
  </si>
  <si>
    <t>Nur an Arbeitstagen eintragen</t>
  </si>
  <si>
    <t xml:space="preserve">Urlaub </t>
  </si>
  <si>
    <t>nach Wochenplan</t>
  </si>
  <si>
    <t>Wochenplan</t>
  </si>
  <si>
    <t>wird automatisch Berechnet</t>
  </si>
  <si>
    <t>Wenn der Wochenplan geändert wird, bitte möglichst eine neue Datei anfangen, da sonst alte Werte nicht mehr stimmen</t>
  </si>
  <si>
    <t>Urlaubsanspruch / Jahr</t>
  </si>
  <si>
    <t>Geplante Arbeitstage</t>
  </si>
  <si>
    <t>A</t>
  </si>
  <si>
    <t>E</t>
  </si>
  <si>
    <t>F</t>
  </si>
  <si>
    <t>K</t>
  </si>
  <si>
    <t>U</t>
  </si>
  <si>
    <t>Ü</t>
  </si>
  <si>
    <t>Arbeitswochen mit &lt;5 Tagen sind nun auch möglich</t>
  </si>
  <si>
    <t>Arbeitstage / Woche</t>
  </si>
  <si>
    <t>Version</t>
  </si>
  <si>
    <t>Auch für unbezahlten Urlaub</t>
  </si>
  <si>
    <t>Plan</t>
  </si>
  <si>
    <t>Gutenhaben wird auf 4 Stellen gerundet -&gt; keine -0,00 mehr</t>
  </si>
  <si>
    <t>Arbeitszeiterfassung</t>
  </si>
  <si>
    <t>Version:</t>
  </si>
  <si>
    <t>Übertrag Vormonat</t>
  </si>
  <si>
    <t>Ist-Arbeitszeit</t>
  </si>
  <si>
    <t>Soll-Arbeitszeit</t>
  </si>
  <si>
    <t>Guthaben / Fehlzeit</t>
  </si>
  <si>
    <t>ü-frei (Stunden)</t>
  </si>
  <si>
    <t>Saldo (inkl. ü-frei)</t>
  </si>
  <si>
    <t>KW</t>
  </si>
  <si>
    <t>Name:</t>
  </si>
  <si>
    <t>Tätigkeit</t>
  </si>
  <si>
    <t>Istzeit</t>
  </si>
  <si>
    <t>Sollzeit</t>
  </si>
  <si>
    <t>Text</t>
  </si>
  <si>
    <t>Wochenbericht</t>
  </si>
  <si>
    <t>Ändern der Zeilenhöhe:</t>
  </si>
  <si>
    <t>- In die Tabelle klicken</t>
  </si>
  <si>
    <t>- Strg+A</t>
  </si>
  <si>
    <t>- Reiter "Start" / Zellen / Format / Zeilenhöhe automatisch anpassen</t>
  </si>
  <si>
    <t>Kalenderwoche:</t>
  </si>
  <si>
    <t>Jahr:</t>
  </si>
  <si>
    <t>Wochenbericht + ü-frei wird ausgewiesen</t>
  </si>
  <si>
    <t>Monatsnummer</t>
  </si>
  <si>
    <t>Monatesletzter#</t>
  </si>
  <si>
    <t>Vorgängermonat</t>
  </si>
  <si>
    <t>Monat</t>
  </si>
  <si>
    <t>Name</t>
  </si>
  <si>
    <t>Vorhanden</t>
  </si>
  <si>
    <t>Roh-Summe</t>
  </si>
  <si>
    <t>Zusätzlich</t>
  </si>
  <si>
    <t>D</t>
  </si>
  <si>
    <t>Dienstreise</t>
  </si>
  <si>
    <t>+/-</t>
  </si>
  <si>
    <t>100%-Tage</t>
  </si>
  <si>
    <t>KUD</t>
  </si>
  <si>
    <t>Erster Monat?</t>
  </si>
  <si>
    <t>Freitage</t>
  </si>
  <si>
    <t>FE-!</t>
  </si>
  <si>
    <t>! Ist ein Sonderzeichen für Tage nach dem Monatsletzten</t>
  </si>
  <si>
    <t>Heilige Drei Könige</t>
  </si>
  <si>
    <t>x</t>
  </si>
  <si>
    <t>Internationaler Frauentag</t>
  </si>
  <si>
    <t>Ostersonntag</t>
  </si>
  <si>
    <t>Pfingstsonntag</t>
  </si>
  <si>
    <t>Fronleichnam</t>
  </si>
  <si>
    <t>Mariä Himmelfahrt</t>
  </si>
  <si>
    <t>Weltkindertag</t>
  </si>
  <si>
    <t>Allerheiligen</t>
  </si>
  <si>
    <t>Buß- und Bettag</t>
  </si>
  <si>
    <t>BW</t>
  </si>
  <si>
    <t>BY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</si>
  <si>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</si>
  <si>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</si>
  <si>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</si>
  <si>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</si>
  <si>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</si>
  <si>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</si>
  <si>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</si>
  <si>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</si>
  <si>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</si>
  <si>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</si>
  <si>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</si>
  <si>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</si>
  <si>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</si>
  <si>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Pfingstmontag</t>
  </si>
  <si>
    <t>Eigen</t>
  </si>
  <si>
    <t>BE</t>
  </si>
  <si>
    <t>Bundesland</t>
  </si>
  <si>
    <t>Überstunden auch an Urlaubstagen möglich</t>
  </si>
  <si>
    <t>Bezeichnung</t>
  </si>
  <si>
    <t>Eigen3</t>
  </si>
  <si>
    <t>von</t>
  </si>
  <si>
    <t>bis</t>
  </si>
  <si>
    <t>Std:Min</t>
  </si>
  <si>
    <t>Eigene</t>
  </si>
  <si>
    <t>X</t>
  </si>
  <si>
    <t>&lt;- Bitte hier Bundesland eintragen</t>
  </si>
  <si>
    <t>Kumuliert</t>
  </si>
  <si>
    <t>(nur zur Info)</t>
  </si>
  <si>
    <t>Für Anbruchjahre die Reiter der Monate bis zum gewünschten Anfangsmonat löschen</t>
  </si>
  <si>
    <t>Unterschrift Vorgesetze*r</t>
  </si>
  <si>
    <t>Kleine Formatverbesserungen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</si>
</sst>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:mm;@"/>
    <numFmt numFmtId="165" formatCode="mmmm\ yyyy"/>
    <numFmt numFmtId="166" formatCode="#,##0.00_ ;[Red]\-#,##0.00\ "/>
    <numFmt numFmtId="167" formatCode="0;\-0;;@"/>
    <numFmt numFmtId="168" formatCode="0.00_ ;\-0.00\ "/>
    <numFmt numFmtId="169" formatCode="dd\.mm\.yyyy"/>
    <numFmt numFmtId="170" formatCode="dd\.mm\."/>
    <numFmt numFmtId="171" formatCode="dd\.mm\.yyyy;@"/>
    <numFmt numFmtId="172" formatCode="dd\.mm\.yyyy;;;@"/>
    <numFmt numFmtId="173" formatCode="\+\ #,##0.00;\-\ #,##0.00;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Symbol"/>
      <family val="1"/>
      <charset val="2"/>
    </font>
    <font>
      <b/>
      <vertAlign val="subscript"/>
      <sz val="11"/>
      <name val="Symbol"/>
      <family val="1"/>
      <charset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164" fontId="0" fillId="3" borderId="1" xfId="0" applyNumberFormat="1" applyFont="1" applyFill="1" applyBorder="1" applyAlignment="1">
      <alignment horizontal="center" vertical="center"/>
    </xf>
    <xf numFmtId="0" fontId="0" fillId="0" borderId="0" xfId="0" applyFill="1" applyProtection="1">
      <protection locked="0"/>
    </xf>
    <xf numFmtId="164" fontId="0" fillId="0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8" fillId="0" borderId="0" xfId="0" applyFont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7" fontId="4" fillId="0" borderId="0" xfId="0" applyNumberFormat="1" applyFont="1" applyFill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4" fillId="0" borderId="10" xfId="0" applyFont="1" applyFill="1" applyBorder="1" applyAlignment="1" applyProtection="1">
      <alignment horizontal="center"/>
    </xf>
    <xf numFmtId="166" fontId="4" fillId="0" borderId="1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165" fontId="2" fillId="0" borderId="0" xfId="0" applyNumberFormat="1" applyFont="1" applyAlignment="1" applyProtection="1">
      <alignment horizontal="left"/>
    </xf>
    <xf numFmtId="0" fontId="0" fillId="0" borderId="0" xfId="0" applyProtection="1"/>
    <xf numFmtId="0" fontId="9" fillId="0" borderId="0" xfId="0" applyFont="1"/>
    <xf numFmtId="0" fontId="0" fillId="0" borderId="0" xfId="0" applyAlignment="1">
      <alignment horizontal="left"/>
    </xf>
    <xf numFmtId="2" fontId="3" fillId="0" borderId="5" xfId="0" applyNumberFormat="1" applyFont="1" applyBorder="1" applyAlignment="1">
      <alignment horizontal="center"/>
    </xf>
    <xf numFmtId="166" fontId="0" fillId="0" borderId="0" xfId="0" applyNumberFormat="1"/>
    <xf numFmtId="0" fontId="1" fillId="0" borderId="0" xfId="0" applyFont="1" applyProtection="1"/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5" borderId="0" xfId="0" applyFill="1" applyProtection="1">
      <protection locked="0"/>
    </xf>
    <xf numFmtId="0" fontId="0" fillId="0" borderId="8" xfId="0" applyBorder="1"/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</xf>
    <xf numFmtId="0" fontId="0" fillId="0" borderId="11" xfId="0" applyBorder="1" applyProtection="1"/>
    <xf numFmtId="0" fontId="0" fillId="0" borderId="8" xfId="0" applyBorder="1" applyProtection="1"/>
    <xf numFmtId="0" fontId="0" fillId="0" borderId="0" xfId="0" applyBorder="1" applyProtection="1"/>
    <xf numFmtId="0" fontId="0" fillId="0" borderId="6" xfId="0" applyBorder="1" applyProtection="1"/>
    <xf numFmtId="49" fontId="0" fillId="0" borderId="4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0" xfId="0" applyFill="1" applyBorder="1" applyProtection="1"/>
    <xf numFmtId="0" fontId="0" fillId="0" borderId="7" xfId="0" applyBorder="1" applyAlignment="1" applyProtection="1">
      <alignment horizontal="left" indent="7"/>
    </xf>
    <xf numFmtId="0" fontId="0" fillId="0" borderId="8" xfId="0" applyBorder="1" applyAlignment="1" applyProtection="1">
      <alignment horizontal="left" indent="7"/>
    </xf>
    <xf numFmtId="0" fontId="0" fillId="0" borderId="9" xfId="0" applyBorder="1" applyAlignment="1" applyProtection="1">
      <alignment horizontal="left" indent="7"/>
    </xf>
    <xf numFmtId="2" fontId="4" fillId="0" borderId="4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0" xfId="0" applyFont="1"/>
    <xf numFmtId="166" fontId="0" fillId="0" borderId="0" xfId="0" applyNumberFormat="1" applyFont="1"/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9" borderId="8" xfId="0" applyFill="1" applyBorder="1" applyProtection="1"/>
    <xf numFmtId="0" fontId="0" fillId="9" borderId="0" xfId="0" applyFill="1" applyBorder="1" applyProtection="1"/>
    <xf numFmtId="0" fontId="0" fillId="9" borderId="5" xfId="0" applyFill="1" applyBorder="1" applyProtection="1"/>
    <xf numFmtId="0" fontId="0" fillId="7" borderId="8" xfId="0" applyFill="1" applyBorder="1" applyProtection="1"/>
    <xf numFmtId="0" fontId="0" fillId="7" borderId="0" xfId="0" applyFill="1" applyBorder="1" applyProtection="1"/>
    <xf numFmtId="0" fontId="0" fillId="7" borderId="5" xfId="0" applyFill="1" applyBorder="1" applyProtection="1"/>
    <xf numFmtId="0" fontId="0" fillId="0" borderId="5" xfId="0" applyBorder="1" applyProtection="1"/>
    <xf numFmtId="0" fontId="0" fillId="8" borderId="8" xfId="0" applyFill="1" applyBorder="1" applyProtection="1"/>
    <xf numFmtId="0" fontId="0" fillId="8" borderId="0" xfId="0" applyFill="1" applyBorder="1" applyProtection="1"/>
    <xf numFmtId="0" fontId="0" fillId="8" borderId="5" xfId="0" applyFill="1" applyBorder="1" applyProtection="1"/>
    <xf numFmtId="0" fontId="0" fillId="6" borderId="8" xfId="0" applyFill="1" applyBorder="1" applyProtection="1"/>
    <xf numFmtId="0" fontId="0" fillId="6" borderId="0" xfId="0" applyFill="1" applyBorder="1" applyProtection="1"/>
    <xf numFmtId="0" fontId="0" fillId="6" borderId="5" xfId="0" applyFill="1" applyBorder="1" applyProtection="1"/>
    <xf numFmtId="0" fontId="0" fillId="6" borderId="9" xfId="0" applyFill="1" applyBorder="1" applyProtection="1"/>
    <xf numFmtId="0" fontId="0" fillId="6" borderId="6" xfId="0" applyFill="1" applyBorder="1" applyProtection="1"/>
    <xf numFmtId="0" fontId="0" fillId="6" borderId="10" xfId="0" applyFill="1" applyBorder="1" applyProtection="1"/>
    <xf numFmtId="0" fontId="1" fillId="0" borderId="0" xfId="0" applyFont="1" applyBorder="1" applyProtection="1"/>
    <xf numFmtId="0" fontId="0" fillId="4" borderId="7" xfId="0" applyFill="1" applyBorder="1" applyProtection="1"/>
    <xf numFmtId="0" fontId="0" fillId="4" borderId="11" xfId="0" applyFill="1" applyBorder="1" applyProtection="1"/>
    <xf numFmtId="0" fontId="0" fillId="4" borderId="4" xfId="0" applyFill="1" applyBorder="1" applyProtection="1"/>
    <xf numFmtId="0" fontId="4" fillId="0" borderId="10" xfId="0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Protection="1"/>
    <xf numFmtId="166" fontId="3" fillId="0" borderId="4" xfId="0" applyNumberFormat="1" applyFont="1" applyFill="1" applyBorder="1" applyAlignment="1">
      <alignment horizontal="center"/>
    </xf>
    <xf numFmtId="0" fontId="0" fillId="0" borderId="5" xfId="0" applyBorder="1"/>
    <xf numFmtId="1" fontId="1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1" fillId="0" borderId="0" xfId="0" applyFont="1" applyProtection="1"/>
    <xf numFmtId="14" fontId="0" fillId="0" borderId="1" xfId="0" applyNumberForma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167" fontId="0" fillId="0" borderId="1" xfId="0" applyNumberFormat="1" applyBorder="1" applyAlignment="1" applyProtection="1">
      <alignment vertical="top"/>
    </xf>
    <xf numFmtId="168" fontId="0" fillId="3" borderId="1" xfId="0" applyNumberFormat="1" applyFill="1" applyBorder="1" applyAlignment="1" applyProtection="1">
      <alignment vertical="top"/>
    </xf>
    <xf numFmtId="167" fontId="0" fillId="0" borderId="1" xfId="0" applyNumberFormat="1" applyBorder="1" applyAlignment="1" applyProtection="1">
      <alignment vertical="top" wrapText="1"/>
    </xf>
    <xf numFmtId="167" fontId="0" fillId="0" borderId="0" xfId="0" applyNumberFormat="1" applyAlignment="1" applyProtection="1"/>
    <xf numFmtId="0" fontId="0" fillId="0" borderId="1" xfId="0" applyBorder="1" applyAlignment="1" applyProtection="1">
      <alignment horizontal="center" vertical="top"/>
    </xf>
    <xf numFmtId="167" fontId="0" fillId="0" borderId="1" xfId="0" applyNumberFormat="1" applyBorder="1" applyAlignment="1" applyProtection="1">
      <alignment horizontal="center" vertical="top"/>
    </xf>
    <xf numFmtId="0" fontId="0" fillId="0" borderId="0" xfId="0" quotePrefix="1" applyProtection="1"/>
    <xf numFmtId="0" fontId="0" fillId="0" borderId="7" xfId="0" applyBorder="1"/>
    <xf numFmtId="0" fontId="0" fillId="0" borderId="9" xfId="0" applyBorder="1"/>
    <xf numFmtId="167" fontId="4" fillId="0" borderId="0" xfId="0" applyNumberFormat="1" applyFont="1" applyFill="1" applyAlignment="1" applyProtection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0" fillId="10" borderId="8" xfId="0" applyFill="1" applyBorder="1" applyProtection="1"/>
    <xf numFmtId="0" fontId="0" fillId="10" borderId="0" xfId="0" applyFill="1" applyBorder="1" applyProtection="1"/>
    <xf numFmtId="0" fontId="0" fillId="10" borderId="5" xfId="0" applyFill="1" applyBorder="1" applyProtection="1"/>
    <xf numFmtId="0" fontId="4" fillId="2" borderId="1" xfId="0" quotePrefix="1" applyFont="1" applyFill="1" applyBorder="1" applyAlignment="1">
      <alignment horizontal="center" vertical="center"/>
    </xf>
    <xf numFmtId="169" fontId="0" fillId="0" borderId="1" xfId="0" applyNumberFormat="1" applyBorder="1" applyAlignment="1" applyProtection="1">
      <alignment vertical="top"/>
    </xf>
    <xf numFmtId="170" fontId="10" fillId="0" borderId="1" xfId="0" applyNumberFormat="1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right" vertical="center"/>
    </xf>
    <xf numFmtId="16" fontId="0" fillId="0" borderId="0" xfId="0" applyNumberFormat="1"/>
    <xf numFmtId="171" fontId="0" fillId="0" borderId="0" xfId="0" applyNumberFormat="1"/>
    <xf numFmtId="171" fontId="0" fillId="0" borderId="0" xfId="0" applyNumberFormat="1" applyFill="1"/>
    <xf numFmtId="172" fontId="0" fillId="0" borderId="0" xfId="0" applyNumberFormat="1" applyBorder="1"/>
    <xf numFmtId="0" fontId="0" fillId="0" borderId="0" xfId="0" applyBorder="1" applyAlignment="1">
      <alignment horizontal="center"/>
    </xf>
    <xf numFmtId="171" fontId="0" fillId="0" borderId="0" xfId="0" applyNumberFormat="1" applyFill="1" applyBorder="1"/>
    <xf numFmtId="171" fontId="0" fillId="0" borderId="0" xfId="0" applyNumberFormat="1" applyBorder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172" fontId="0" fillId="0" borderId="0" xfId="0" applyNumberForma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center" vertical="center"/>
    </xf>
    <xf numFmtId="173" fontId="10" fillId="3" borderId="1" xfId="0" applyNumberFormat="1" applyFont="1" applyFill="1" applyBorder="1" applyAlignment="1">
      <alignment horizontal="right" vertical="center"/>
    </xf>
    <xf numFmtId="0" fontId="0" fillId="0" borderId="0" xfId="0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72" fontId="0" fillId="0" borderId="0" xfId="0" applyNumberFormat="1" applyFill="1" applyBorder="1" applyAlignment="1" applyProtection="1">
      <alignment horizontal="left"/>
      <protection locked="0"/>
    </xf>
    <xf numFmtId="172" fontId="0" fillId="0" borderId="0" xfId="0" applyNumberFormat="1" applyBorder="1" applyProtection="1">
      <protection locked="0"/>
    </xf>
    <xf numFmtId="14" fontId="0" fillId="0" borderId="0" xfId="0" applyNumberFormat="1" applyProtection="1"/>
    <xf numFmtId="0" fontId="0" fillId="3" borderId="0" xfId="0" applyFill="1" applyAlignment="1" applyProtection="1">
      <alignment horizontal="left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 applyProtection="1">
      <alignment horizontal="fill" wrapText="1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/>
    </xf>
  </cellXfs>
  <cellStyles count="1">
    <cellStyle name="Standard" xfId="0" builtinId="0"/>
  </cellStyles>
  <dxfs count="183"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  <color theme="0" tint="-0.24994659260841701"/>
      </font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numFmt numFmtId="19" formatCode="dd/mm/yyyy"/>
    </dxf>
    <dxf>
      <numFmt numFmtId="1" formatCode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1" formatCode="dd\.mm\.yyyy;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</dxfs>
  <tableStyles count="1" defaultTableStyle="TableStyleMedium2" defaultPivotStyle="PivotStyleLight16">
    <tableStyle name="MySqlDefault" pivot="0" table="0" count="0"/>
  </tableStyles>
  <colors>
    <mruColors>
      <color rgb="FFB9E1F3"/>
      <color rgb="FF4B5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elle2" displayName="Tabelle2" ref="A4:U26" totalsRowShown="0" headerRowDxfId="181" tableBorderDxfId="180">
  <tableColumns count="21">
    <tableColumn id="24" name="Eigene" dataDxfId="179"/>
    <tableColumn id="1" name="Bezeichnung"/>
    <tableColumn id="2" name="Datum" dataDxfId="178"/>
    <tableColumn id="3" name="Feiertag"/>
    <tableColumn id="4" name="BW" dataDxfId="177"/>
    <tableColumn id="5" name="BY" dataDxfId="176"/>
    <tableColumn id="6" name="BE" dataDxfId="175"/>
    <tableColumn id="7" name="BB" dataDxfId="174"/>
    <tableColumn id="8" name="HB" dataDxfId="173"/>
    <tableColumn id="9" name="HH" dataDxfId="172"/>
    <tableColumn id="10" name="HE" dataDxfId="171"/>
    <tableColumn id="11" name="MV" dataDxfId="170"/>
    <tableColumn id="12" name="NI" dataDxfId="169"/>
    <tableColumn id="13" name="NW" dataDxfId="168"/>
    <tableColumn id="14" name="RP" dataDxfId="167"/>
    <tableColumn id="15" name="SL" dataDxfId="166"/>
    <tableColumn id="16" name="SN" dataDxfId="165"/>
    <tableColumn id="17" name="ST" dataDxfId="164"/>
    <tableColumn id="18" name="SH" dataDxfId="163"/>
    <tableColumn id="19" name="TH" dataDxfId="162"/>
    <tableColumn id="20" name="Eigen" dataDxfId="1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C9" totalsRowShown="0">
  <autoFilter ref="A1:C9"/>
  <tableColumns count="3">
    <tableColumn id="3" name="Version" dataDxfId="160"/>
    <tableColumn id="1" name="Datum" dataDxfId="159"/>
    <tableColumn id="2" name="Be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baseColWidth="10" defaultColWidth="11.42578125" defaultRowHeight="15" x14ac:dyDescent="0.25"/>
  <sheetData>
    <row r="1" spans="1:4" x14ac:dyDescent="0.25">
      <c r="A1" t="s">
        <v>48</v>
      </c>
      <c r="B1">
        <v>0</v>
      </c>
    </row>
    <row r="2" spans="1:4" x14ac:dyDescent="0.25">
      <c r="A2" t="s">
        <v>27</v>
      </c>
      <c r="B2">
        <v>1</v>
      </c>
    </row>
    <row r="3" spans="1:4" x14ac:dyDescent="0.25">
      <c r="A3" t="s">
        <v>28</v>
      </c>
      <c r="B3">
        <v>2</v>
      </c>
    </row>
    <row r="4" spans="1:4" x14ac:dyDescent="0.25">
      <c r="A4" t="s">
        <v>29</v>
      </c>
      <c r="B4">
        <v>3</v>
      </c>
    </row>
    <row r="5" spans="1:4" x14ac:dyDescent="0.25">
      <c r="A5" t="s">
        <v>30</v>
      </c>
      <c r="B5">
        <v>4</v>
      </c>
    </row>
    <row r="6" spans="1:4" x14ac:dyDescent="0.25">
      <c r="A6" t="s">
        <v>31</v>
      </c>
      <c r="B6">
        <v>5</v>
      </c>
    </row>
    <row r="7" spans="1:4" x14ac:dyDescent="0.25">
      <c r="A7" t="s">
        <v>32</v>
      </c>
      <c r="B7">
        <v>6</v>
      </c>
    </row>
    <row r="8" spans="1:4" x14ac:dyDescent="0.25">
      <c r="A8" t="s">
        <v>33</v>
      </c>
      <c r="B8">
        <v>7</v>
      </c>
    </row>
    <row r="9" spans="1:4" x14ac:dyDescent="0.25">
      <c r="A9" t="s">
        <v>34</v>
      </c>
      <c r="B9">
        <v>8</v>
      </c>
    </row>
    <row r="10" spans="1:4" x14ac:dyDescent="0.25">
      <c r="A10" t="s">
        <v>35</v>
      </c>
      <c r="B10">
        <v>9</v>
      </c>
    </row>
    <row r="11" spans="1:4" x14ac:dyDescent="0.25">
      <c r="A11" t="s">
        <v>36</v>
      </c>
      <c r="B11">
        <v>10</v>
      </c>
    </row>
    <row r="12" spans="1:4" x14ac:dyDescent="0.25">
      <c r="A12" t="s">
        <v>37</v>
      </c>
      <c r="B12">
        <v>11</v>
      </c>
    </row>
    <row r="13" spans="1:4" x14ac:dyDescent="0.25">
      <c r="A13" t="s">
        <v>38</v>
      </c>
      <c r="B13">
        <v>12</v>
      </c>
    </row>
    <row r="15" spans="1:4" x14ac:dyDescent="0.25">
      <c r="A15" t="s">
        <v>127</v>
      </c>
      <c r="B15" t="s">
        <v>128</v>
      </c>
    </row>
    <row r="16" spans="1:4" x14ac:dyDescent="0.25">
      <c r="A16" t="s">
        <v>130</v>
      </c>
      <c r="B16" t="s">
        <v>131</v>
      </c>
      <c r="D16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7.5703125" bestFit="1" customWidth="1"/>
    <col min="3" max="3" width="11.42578125" customWidth="1"/>
    <col min="4" max="4" width="10.140625" hidden="1" customWidth="1"/>
    <col min="5" max="5" width="4.140625" bestFit="1" customWidth="1"/>
    <col min="6" max="6" width="3.28515625" bestFit="1" customWidth="1"/>
    <col min="7" max="7" width="3.140625" bestFit="1" customWidth="1"/>
    <col min="8" max="8" width="3.28515625" style="112" bestFit="1" customWidth="1"/>
    <col min="9" max="9" width="3.42578125" style="112" bestFit="1" customWidth="1"/>
    <col min="10" max="10" width="3.5703125" bestFit="1" customWidth="1"/>
    <col min="11" max="11" width="3.28515625" bestFit="1" customWidth="1"/>
    <col min="12" max="12" width="4.140625" bestFit="1" customWidth="1"/>
    <col min="13" max="13" width="3" bestFit="1" customWidth="1"/>
    <col min="14" max="14" width="4.42578125" bestFit="1" customWidth="1"/>
    <col min="15" max="15" width="3.28515625" bestFit="1" customWidth="1"/>
    <col min="16" max="16" width="2.85546875" bestFit="1" customWidth="1"/>
    <col min="17" max="17" width="3.42578125" bestFit="1" customWidth="1"/>
    <col min="18" max="18" width="3" bestFit="1" customWidth="1"/>
    <col min="19" max="20" width="3.28515625" bestFit="1" customWidth="1"/>
    <col min="21" max="21" width="5.85546875" bestFit="1" customWidth="1"/>
    <col min="22" max="22" width="3.42578125" bestFit="1" customWidth="1"/>
    <col min="23" max="23" width="3" bestFit="1" customWidth="1"/>
    <col min="24" max="25" width="3.28515625" bestFit="1" customWidth="1"/>
    <col min="26" max="26" width="5.85546875" bestFit="1" customWidth="1"/>
  </cols>
  <sheetData>
    <row r="1" spans="1:21" x14ac:dyDescent="0.25">
      <c r="B1" t="s">
        <v>40</v>
      </c>
      <c r="C1" s="34">
        <f>Stammdaten!C4</f>
        <v>2021</v>
      </c>
      <c r="D1">
        <f>MATCH(C2,E4:U4,)</f>
        <v>17</v>
      </c>
    </row>
    <row r="2" spans="1:21" x14ac:dyDescent="0.25">
      <c r="B2" t="s">
        <v>161</v>
      </c>
      <c r="C2" s="128" t="s">
        <v>159</v>
      </c>
      <c r="F2" t="s">
        <v>170</v>
      </c>
    </row>
    <row r="3" spans="1:21" x14ac:dyDescent="0.25">
      <c r="B3" s="34"/>
      <c r="D3" s="34"/>
      <c r="H3" s="113"/>
    </row>
    <row r="4" spans="1:21" x14ac:dyDescent="0.25">
      <c r="A4" s="115" t="s">
        <v>168</v>
      </c>
      <c r="B4" s="39" t="s">
        <v>163</v>
      </c>
      <c r="C4" s="116" t="s">
        <v>45</v>
      </c>
      <c r="D4" s="117" t="s">
        <v>41</v>
      </c>
      <c r="E4" s="115" t="s">
        <v>143</v>
      </c>
      <c r="F4" s="115" t="s">
        <v>144</v>
      </c>
      <c r="G4" s="115" t="s">
        <v>160</v>
      </c>
      <c r="H4" s="115" t="s">
        <v>145</v>
      </c>
      <c r="I4" s="115" t="s">
        <v>146</v>
      </c>
      <c r="J4" s="115" t="s">
        <v>147</v>
      </c>
      <c r="K4" s="115" t="s">
        <v>148</v>
      </c>
      <c r="L4" s="115" t="s">
        <v>149</v>
      </c>
      <c r="M4" s="115" t="s">
        <v>150</v>
      </c>
      <c r="N4" s="115" t="s">
        <v>151</v>
      </c>
      <c r="O4" s="115" t="s">
        <v>152</v>
      </c>
      <c r="P4" s="115" t="s">
        <v>153</v>
      </c>
      <c r="Q4" s="115" t="s">
        <v>154</v>
      </c>
      <c r="R4" s="115" t="s">
        <v>155</v>
      </c>
      <c r="S4" s="115" t="s">
        <v>156</v>
      </c>
      <c r="T4" s="115" t="s">
        <v>157</v>
      </c>
      <c r="U4" s="115" t="s">
        <v>159</v>
      </c>
    </row>
    <row r="5" spans="1:21" x14ac:dyDescent="0.25">
      <c r="A5" s="124"/>
      <c r="B5" s="39" t="s">
        <v>9</v>
      </c>
      <c r="C5" s="120">
        <f>DATE($C$1,1,1)</f>
        <v>44197</v>
      </c>
      <c r="D5" s="114" cm="1">
        <f t="array" ref="D5">IF(INDEX($E5:$U5,1,$D$1)="x",C5,)</f>
        <v>44197</v>
      </c>
      <c r="E5" s="124" t="s">
        <v>134</v>
      </c>
      <c r="F5" s="124" t="s">
        <v>134</v>
      </c>
      <c r="G5" s="124" t="s">
        <v>134</v>
      </c>
      <c r="H5" s="124" t="s">
        <v>134</v>
      </c>
      <c r="I5" s="124" t="s">
        <v>134</v>
      </c>
      <c r="J5" s="124" t="s">
        <v>134</v>
      </c>
      <c r="K5" s="124" t="s">
        <v>134</v>
      </c>
      <c r="L5" s="124" t="s">
        <v>134</v>
      </c>
      <c r="M5" s="124" t="s">
        <v>134</v>
      </c>
      <c r="N5" s="124" t="s">
        <v>134</v>
      </c>
      <c r="O5" s="124" t="s">
        <v>134</v>
      </c>
      <c r="P5" s="124" t="s">
        <v>134</v>
      </c>
      <c r="Q5" s="124" t="s">
        <v>134</v>
      </c>
      <c r="R5" s="124" t="s">
        <v>134</v>
      </c>
      <c r="S5" s="124" t="s">
        <v>134</v>
      </c>
      <c r="T5" s="124" t="s">
        <v>134</v>
      </c>
      <c r="U5" s="119" t="s">
        <v>134</v>
      </c>
    </row>
    <row r="6" spans="1:21" x14ac:dyDescent="0.25">
      <c r="A6" s="124"/>
      <c r="B6" s="39" t="s">
        <v>133</v>
      </c>
      <c r="C6" s="120">
        <f>DATE($C$1,1,6)</f>
        <v>44202</v>
      </c>
      <c r="D6" s="114" cm="1">
        <f t="array" ref="D6">IF(INDEX($E6:$U6,1,$D$1)="x",C6,)</f>
        <v>0</v>
      </c>
      <c r="E6" s="124" t="s">
        <v>134</v>
      </c>
      <c r="F6" s="124" t="s">
        <v>134</v>
      </c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 t="s">
        <v>134</v>
      </c>
      <c r="S6" s="124"/>
      <c r="T6" s="124"/>
      <c r="U6" s="119"/>
    </row>
    <row r="7" spans="1:21" x14ac:dyDescent="0.25">
      <c r="A7" s="124"/>
      <c r="B7" s="39" t="s">
        <v>135</v>
      </c>
      <c r="C7" s="120">
        <f>DATE($C$1,3,8)</f>
        <v>44263</v>
      </c>
      <c r="D7" s="114" cm="1">
        <f t="array" ref="D7">IF(INDEX($E7:$U7,1,$D$1)="x",C7,)</f>
        <v>0</v>
      </c>
      <c r="E7" s="124"/>
      <c r="F7" s="124"/>
      <c r="G7" s="124" t="s">
        <v>134</v>
      </c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19"/>
    </row>
    <row r="8" spans="1:21" x14ac:dyDescent="0.25">
      <c r="A8" s="124"/>
      <c r="B8" s="39" t="s">
        <v>10</v>
      </c>
      <c r="C8" s="120">
        <f>C9-2</f>
        <v>44288</v>
      </c>
      <c r="D8" s="114" cm="1">
        <f t="array" ref="D8">IF(INDEX($E8:$U8,1,$D$1)="x",C8,)</f>
        <v>44288</v>
      </c>
      <c r="E8" s="124" t="s">
        <v>134</v>
      </c>
      <c r="F8" s="124" t="s">
        <v>134</v>
      </c>
      <c r="G8" s="124" t="s">
        <v>134</v>
      </c>
      <c r="H8" s="124" t="s">
        <v>134</v>
      </c>
      <c r="I8" s="124" t="s">
        <v>134</v>
      </c>
      <c r="J8" s="124" t="s">
        <v>134</v>
      </c>
      <c r="K8" s="124" t="s">
        <v>134</v>
      </c>
      <c r="L8" s="124" t="s">
        <v>134</v>
      </c>
      <c r="M8" s="124" t="s">
        <v>134</v>
      </c>
      <c r="N8" s="124" t="s">
        <v>134</v>
      </c>
      <c r="O8" s="124" t="s">
        <v>134</v>
      </c>
      <c r="P8" s="124" t="s">
        <v>134</v>
      </c>
      <c r="Q8" s="124" t="s">
        <v>134</v>
      </c>
      <c r="R8" s="124" t="s">
        <v>134</v>
      </c>
      <c r="S8" s="124" t="s">
        <v>134</v>
      </c>
      <c r="T8" s="124" t="s">
        <v>134</v>
      </c>
      <c r="U8" s="119" t="s">
        <v>134</v>
      </c>
    </row>
    <row r="9" spans="1:21" x14ac:dyDescent="0.25">
      <c r="A9" s="124"/>
      <c r="B9" s="39" t="s">
        <v>136</v>
      </c>
      <c r="C9" s="120">
        <f>ROUND(DATE($C$1,4,1)/7+MOD(19*MOD($C$1,19)-7,30)*0.14,0)*7-6</f>
        <v>44290</v>
      </c>
      <c r="D9" s="114" cm="1">
        <f t="array" ref="D9">IF(INDEX($E9:$U9,1,$D$1)="x",C9,)</f>
        <v>0</v>
      </c>
      <c r="E9" s="124"/>
      <c r="F9" s="124"/>
      <c r="G9" s="124"/>
      <c r="H9" s="124" t="s">
        <v>134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19"/>
    </row>
    <row r="10" spans="1:21" x14ac:dyDescent="0.25">
      <c r="A10" s="124"/>
      <c r="B10" s="39" t="s">
        <v>11</v>
      </c>
      <c r="C10" s="120">
        <f>C9+1</f>
        <v>44291</v>
      </c>
      <c r="D10" s="114" cm="1">
        <f t="array" ref="D10">IF(INDEX($E10:$U10,1,$D$1)="x",C10,)</f>
        <v>44291</v>
      </c>
      <c r="E10" s="124" t="s">
        <v>134</v>
      </c>
      <c r="F10" s="124" t="s">
        <v>134</v>
      </c>
      <c r="G10" s="124" t="s">
        <v>134</v>
      </c>
      <c r="H10" s="124" t="s">
        <v>134</v>
      </c>
      <c r="I10" s="124" t="s">
        <v>134</v>
      </c>
      <c r="J10" s="124" t="s">
        <v>134</v>
      </c>
      <c r="K10" s="124" t="s">
        <v>134</v>
      </c>
      <c r="L10" s="124" t="s">
        <v>134</v>
      </c>
      <c r="M10" s="124" t="s">
        <v>134</v>
      </c>
      <c r="N10" s="124" t="s">
        <v>134</v>
      </c>
      <c r="O10" s="124" t="s">
        <v>134</v>
      </c>
      <c r="P10" s="124" t="s">
        <v>134</v>
      </c>
      <c r="Q10" s="124" t="s">
        <v>134</v>
      </c>
      <c r="R10" s="124" t="s">
        <v>134</v>
      </c>
      <c r="S10" s="124" t="s">
        <v>134</v>
      </c>
      <c r="T10" s="124" t="s">
        <v>134</v>
      </c>
      <c r="U10" s="119" t="s">
        <v>134</v>
      </c>
    </row>
    <row r="11" spans="1:21" x14ac:dyDescent="0.25">
      <c r="A11" s="124"/>
      <c r="B11" s="39" t="s">
        <v>12</v>
      </c>
      <c r="C11" s="120">
        <f>DATE($C$1,5,1)</f>
        <v>44317</v>
      </c>
      <c r="D11" s="114" cm="1">
        <f t="array" ref="D11">IF(INDEX($E11:$U11,1,$D$1)="x",C11,)</f>
        <v>44317</v>
      </c>
      <c r="E11" s="124" t="s">
        <v>134</v>
      </c>
      <c r="F11" s="124" t="s">
        <v>134</v>
      </c>
      <c r="G11" s="124" t="s">
        <v>134</v>
      </c>
      <c r="H11" s="124" t="s">
        <v>134</v>
      </c>
      <c r="I11" s="124" t="s">
        <v>134</v>
      </c>
      <c r="J11" s="124" t="s">
        <v>134</v>
      </c>
      <c r="K11" s="124" t="s">
        <v>134</v>
      </c>
      <c r="L11" s="124" t="s">
        <v>134</v>
      </c>
      <c r="M11" s="124" t="s">
        <v>134</v>
      </c>
      <c r="N11" s="124" t="s">
        <v>134</v>
      </c>
      <c r="O11" s="124" t="s">
        <v>134</v>
      </c>
      <c r="P11" s="124" t="s">
        <v>134</v>
      </c>
      <c r="Q11" s="124" t="s">
        <v>134</v>
      </c>
      <c r="R11" s="124" t="s">
        <v>134</v>
      </c>
      <c r="S11" s="124" t="s">
        <v>134</v>
      </c>
      <c r="T11" s="124" t="s">
        <v>134</v>
      </c>
      <c r="U11" s="119" t="s">
        <v>134</v>
      </c>
    </row>
    <row r="12" spans="1:21" x14ac:dyDescent="0.25">
      <c r="A12" s="124"/>
      <c r="B12" s="39" t="s">
        <v>13</v>
      </c>
      <c r="C12" s="120">
        <f>C9+39</f>
        <v>44329</v>
      </c>
      <c r="D12" s="114" cm="1">
        <f t="array" ref="D12">IF(INDEX($E12:$U12,1,$D$1)="x",C12,)</f>
        <v>44329</v>
      </c>
      <c r="E12" s="124" t="s">
        <v>134</v>
      </c>
      <c r="F12" s="124" t="s">
        <v>134</v>
      </c>
      <c r="G12" s="124" t="s">
        <v>134</v>
      </c>
      <c r="H12" s="124" t="s">
        <v>134</v>
      </c>
      <c r="I12" s="124" t="s">
        <v>134</v>
      </c>
      <c r="J12" s="124" t="s">
        <v>134</v>
      </c>
      <c r="K12" s="124" t="s">
        <v>134</v>
      </c>
      <c r="L12" s="124" t="s">
        <v>134</v>
      </c>
      <c r="M12" s="124" t="s">
        <v>134</v>
      </c>
      <c r="N12" s="124" t="s">
        <v>134</v>
      </c>
      <c r="O12" s="124" t="s">
        <v>134</v>
      </c>
      <c r="P12" s="124" t="s">
        <v>134</v>
      </c>
      <c r="Q12" s="124" t="s">
        <v>134</v>
      </c>
      <c r="R12" s="124" t="s">
        <v>134</v>
      </c>
      <c r="S12" s="124" t="s">
        <v>134</v>
      </c>
      <c r="T12" s="124" t="s">
        <v>134</v>
      </c>
      <c r="U12" s="119" t="s">
        <v>134</v>
      </c>
    </row>
    <row r="13" spans="1:21" x14ac:dyDescent="0.25">
      <c r="A13" s="124"/>
      <c r="B13" s="39" t="s">
        <v>137</v>
      </c>
      <c r="C13" s="120">
        <f>C9+49</f>
        <v>44339</v>
      </c>
      <c r="D13" s="114" cm="1">
        <f t="array" ref="D13">IF(INDEX($E13:$U13,1,$D$1)="x",C13,)</f>
        <v>0</v>
      </c>
      <c r="E13" s="124"/>
      <c r="F13" s="124"/>
      <c r="G13" s="124"/>
      <c r="H13" s="124" t="s">
        <v>134</v>
      </c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19"/>
    </row>
    <row r="14" spans="1:21" x14ac:dyDescent="0.25">
      <c r="A14" s="124"/>
      <c r="B14" s="39" t="s">
        <v>158</v>
      </c>
      <c r="C14" s="120">
        <f>C9+50</f>
        <v>44340</v>
      </c>
      <c r="D14" s="114" cm="1">
        <f t="array" ref="D14">IF(INDEX($E14:$U14,1,$D$1)="x",C14,)</f>
        <v>44340</v>
      </c>
      <c r="E14" s="124" t="s">
        <v>134</v>
      </c>
      <c r="F14" s="124" t="s">
        <v>134</v>
      </c>
      <c r="G14" s="124" t="s">
        <v>134</v>
      </c>
      <c r="H14" s="124" t="s">
        <v>134</v>
      </c>
      <c r="I14" s="124" t="s">
        <v>134</v>
      </c>
      <c r="J14" s="124" t="s">
        <v>134</v>
      </c>
      <c r="K14" s="124" t="s">
        <v>134</v>
      </c>
      <c r="L14" s="124" t="s">
        <v>134</v>
      </c>
      <c r="M14" s="124" t="s">
        <v>134</v>
      </c>
      <c r="N14" s="124" t="s">
        <v>134</v>
      </c>
      <c r="O14" s="124" t="s">
        <v>134</v>
      </c>
      <c r="P14" s="124" t="s">
        <v>134</v>
      </c>
      <c r="Q14" s="124" t="s">
        <v>134</v>
      </c>
      <c r="R14" s="124" t="s">
        <v>134</v>
      </c>
      <c r="S14" s="124" t="s">
        <v>134</v>
      </c>
      <c r="T14" s="124" t="s">
        <v>134</v>
      </c>
      <c r="U14" s="119" t="s">
        <v>134</v>
      </c>
    </row>
    <row r="15" spans="1:21" x14ac:dyDescent="0.25">
      <c r="A15" s="124"/>
      <c r="B15" s="39" t="s">
        <v>138</v>
      </c>
      <c r="C15" s="120">
        <f>C9+60</f>
        <v>44350</v>
      </c>
      <c r="D15" s="114" cm="1">
        <f t="array" ref="D15">IF(INDEX($E15:$U15,1,$D$1)="x",C15,)</f>
        <v>0</v>
      </c>
      <c r="E15" s="124" t="s">
        <v>134</v>
      </c>
      <c r="F15" s="124" t="s">
        <v>134</v>
      </c>
      <c r="G15" s="124"/>
      <c r="H15" s="124"/>
      <c r="I15" s="124"/>
      <c r="J15" s="124"/>
      <c r="K15" s="124" t="s">
        <v>134</v>
      </c>
      <c r="L15" s="124"/>
      <c r="M15" s="124"/>
      <c r="N15" s="124" t="s">
        <v>134</v>
      </c>
      <c r="O15" s="124" t="s">
        <v>134</v>
      </c>
      <c r="P15" s="124" t="s">
        <v>134</v>
      </c>
      <c r="Q15" s="124"/>
      <c r="R15" s="124"/>
      <c r="S15" s="124"/>
      <c r="T15" s="124"/>
      <c r="U15" s="119"/>
    </row>
    <row r="16" spans="1:21" x14ac:dyDescent="0.25">
      <c r="A16" s="124"/>
      <c r="B16" s="39" t="s">
        <v>139</v>
      </c>
      <c r="C16" s="120">
        <f>DATE($C$1,8,15)</f>
        <v>44423</v>
      </c>
      <c r="D16" s="114" cm="1">
        <f t="array" ref="D16">IF(INDEX($E16:$U16,1,$D$1)="x",C16,)</f>
        <v>0</v>
      </c>
      <c r="E16" s="124"/>
      <c r="F16" s="124" t="s">
        <v>134</v>
      </c>
      <c r="G16" s="124"/>
      <c r="H16" s="124"/>
      <c r="I16" s="124"/>
      <c r="J16" s="124"/>
      <c r="K16" s="124"/>
      <c r="L16" s="124"/>
      <c r="M16" s="124"/>
      <c r="N16" s="124"/>
      <c r="O16" s="124"/>
      <c r="P16" s="124" t="s">
        <v>134</v>
      </c>
      <c r="Q16" s="124"/>
      <c r="R16" s="124"/>
      <c r="S16" s="124"/>
      <c r="T16" s="124"/>
      <c r="U16" s="119"/>
    </row>
    <row r="17" spans="1:31" x14ac:dyDescent="0.25">
      <c r="A17" s="124"/>
      <c r="B17" s="39" t="s">
        <v>140</v>
      </c>
      <c r="C17" s="120">
        <f>DATE($C$1,9,20)</f>
        <v>44459</v>
      </c>
      <c r="D17" s="114" cm="1">
        <f t="array" ref="D17">IF(INDEX($E17:$U17,1,$D$1)="x",C17,)</f>
        <v>0</v>
      </c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 t="s">
        <v>134</v>
      </c>
      <c r="U17" s="119"/>
    </row>
    <row r="18" spans="1:31" x14ac:dyDescent="0.25">
      <c r="A18" s="124"/>
      <c r="B18" s="39" t="s">
        <v>14</v>
      </c>
      <c r="C18" s="120">
        <f>DATE($C$1,10,3)</f>
        <v>44472</v>
      </c>
      <c r="D18" s="114" cm="1">
        <f t="array" ref="D18">IF(INDEX($E18:$U18,1,$D$1)="x",C18,)</f>
        <v>44472</v>
      </c>
      <c r="E18" s="124" t="s">
        <v>134</v>
      </c>
      <c r="F18" s="124" t="s">
        <v>134</v>
      </c>
      <c r="G18" s="124" t="s">
        <v>134</v>
      </c>
      <c r="H18" s="124" t="s">
        <v>134</v>
      </c>
      <c r="I18" s="124" t="s">
        <v>134</v>
      </c>
      <c r="J18" s="124" t="s">
        <v>134</v>
      </c>
      <c r="K18" s="124" t="s">
        <v>134</v>
      </c>
      <c r="L18" s="124" t="s">
        <v>134</v>
      </c>
      <c r="M18" s="124" t="s">
        <v>134</v>
      </c>
      <c r="N18" s="124" t="s">
        <v>134</v>
      </c>
      <c r="O18" s="124" t="s">
        <v>134</v>
      </c>
      <c r="P18" s="124" t="s">
        <v>134</v>
      </c>
      <c r="Q18" s="124" t="s">
        <v>134</v>
      </c>
      <c r="R18" s="124" t="s">
        <v>134</v>
      </c>
      <c r="S18" s="124" t="s">
        <v>134</v>
      </c>
      <c r="T18" s="124" t="s">
        <v>134</v>
      </c>
      <c r="U18" s="119" t="s">
        <v>134</v>
      </c>
    </row>
    <row r="19" spans="1:31" x14ac:dyDescent="0.25">
      <c r="A19" s="124"/>
      <c r="B19" s="39" t="s">
        <v>15</v>
      </c>
      <c r="C19" s="120">
        <f>DATE($C$1,10,31)</f>
        <v>44500</v>
      </c>
      <c r="D19" s="114" cm="1">
        <f t="array" ref="D19">IF(INDEX($E19:$U19,1,$D$1)="x",C19,)</f>
        <v>44500</v>
      </c>
      <c r="E19" s="124"/>
      <c r="F19" s="124"/>
      <c r="G19" s="124"/>
      <c r="H19" s="124" t="s">
        <v>134</v>
      </c>
      <c r="I19" s="124" t="s">
        <v>134</v>
      </c>
      <c r="J19" s="124" t="s">
        <v>134</v>
      </c>
      <c r="K19" s="124"/>
      <c r="L19" s="124" t="s">
        <v>134</v>
      </c>
      <c r="M19" s="124" t="s">
        <v>134</v>
      </c>
      <c r="N19" s="124"/>
      <c r="O19" s="124"/>
      <c r="P19" s="124"/>
      <c r="Q19" s="124" t="s">
        <v>134</v>
      </c>
      <c r="R19" s="124" t="s">
        <v>134</v>
      </c>
      <c r="S19" s="124" t="s">
        <v>134</v>
      </c>
      <c r="T19" s="124" t="s">
        <v>134</v>
      </c>
      <c r="U19" s="119" t="s">
        <v>134</v>
      </c>
    </row>
    <row r="20" spans="1:31" x14ac:dyDescent="0.25">
      <c r="A20" s="124"/>
      <c r="B20" s="39" t="s">
        <v>141</v>
      </c>
      <c r="C20" s="120">
        <f>DATE($C$1,11,1)</f>
        <v>44501</v>
      </c>
      <c r="D20" s="114" cm="1">
        <f t="array" ref="D20">IF(INDEX($E20:$U20,1,$D$1)="x",C20,)</f>
        <v>0</v>
      </c>
      <c r="E20" s="124" t="s">
        <v>134</v>
      </c>
      <c r="F20" s="124" t="s">
        <v>134</v>
      </c>
      <c r="G20" s="124"/>
      <c r="H20" s="124"/>
      <c r="I20" s="124"/>
      <c r="J20" s="124"/>
      <c r="K20" s="124"/>
      <c r="L20" s="124"/>
      <c r="M20" s="124"/>
      <c r="N20" s="124" t="s">
        <v>134</v>
      </c>
      <c r="O20" s="124" t="s">
        <v>134</v>
      </c>
      <c r="P20" s="124" t="s">
        <v>134</v>
      </c>
      <c r="Q20" s="124"/>
      <c r="R20" s="124"/>
      <c r="S20" s="124"/>
      <c r="T20" s="124"/>
      <c r="U20" s="119"/>
    </row>
    <row r="21" spans="1:31" x14ac:dyDescent="0.25">
      <c r="A21" s="124"/>
      <c r="B21" s="39" t="s">
        <v>142</v>
      </c>
      <c r="C21" s="120">
        <f>C22-WEEKDAY(C22,2)-32</f>
        <v>44517</v>
      </c>
      <c r="D21" s="114" cm="1">
        <f t="array" ref="D21">IF(INDEX($E21:$U21,1,$D$1)="x",C21,)</f>
        <v>0</v>
      </c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 t="s">
        <v>134</v>
      </c>
      <c r="R21" s="124"/>
      <c r="S21" s="124"/>
      <c r="T21" s="124"/>
      <c r="U21" s="119"/>
    </row>
    <row r="22" spans="1:31" x14ac:dyDescent="0.25">
      <c r="A22" s="124"/>
      <c r="B22" s="39" t="s">
        <v>16</v>
      </c>
      <c r="C22" s="120">
        <f>DATE($C$1,12,25)</f>
        <v>44555</v>
      </c>
      <c r="D22" s="114" cm="1">
        <f t="array" ref="D22">IF(INDEX($E22:$U22,1,$D$1)="x",C22,)</f>
        <v>44555</v>
      </c>
      <c r="E22" s="124" t="s">
        <v>134</v>
      </c>
      <c r="F22" s="124" t="s">
        <v>134</v>
      </c>
      <c r="G22" s="124" t="s">
        <v>134</v>
      </c>
      <c r="H22" s="124" t="s">
        <v>134</v>
      </c>
      <c r="I22" s="124" t="s">
        <v>134</v>
      </c>
      <c r="J22" s="124" t="s">
        <v>134</v>
      </c>
      <c r="K22" s="124" t="s">
        <v>134</v>
      </c>
      <c r="L22" s="124" t="s">
        <v>134</v>
      </c>
      <c r="M22" s="124" t="s">
        <v>134</v>
      </c>
      <c r="N22" s="124" t="s">
        <v>134</v>
      </c>
      <c r="O22" s="124" t="s">
        <v>134</v>
      </c>
      <c r="P22" s="124" t="s">
        <v>134</v>
      </c>
      <c r="Q22" s="124" t="s">
        <v>134</v>
      </c>
      <c r="R22" s="124" t="s">
        <v>134</v>
      </c>
      <c r="S22" s="124" t="s">
        <v>134</v>
      </c>
      <c r="T22" s="124" t="s">
        <v>134</v>
      </c>
      <c r="U22" s="119" t="s">
        <v>134</v>
      </c>
      <c r="AD22" s="111"/>
      <c r="AE22" s="83"/>
    </row>
    <row r="23" spans="1:31" x14ac:dyDescent="0.25">
      <c r="A23" s="46"/>
      <c r="B23" s="39" t="s">
        <v>17</v>
      </c>
      <c r="C23" s="120">
        <f>DATE($C$1,12,26)</f>
        <v>44556</v>
      </c>
      <c r="D23" s="114" cm="1">
        <f t="array" ref="D23">IF(INDEX($E23:$U23,1,$D$1)="x",C23,)</f>
        <v>44556</v>
      </c>
      <c r="E23" s="124" t="s">
        <v>134</v>
      </c>
      <c r="F23" s="124" t="s">
        <v>134</v>
      </c>
      <c r="G23" s="124" t="s">
        <v>134</v>
      </c>
      <c r="H23" s="124" t="s">
        <v>134</v>
      </c>
      <c r="I23" s="124" t="s">
        <v>134</v>
      </c>
      <c r="J23" s="124" t="s">
        <v>134</v>
      </c>
      <c r="K23" s="124" t="s">
        <v>134</v>
      </c>
      <c r="L23" s="124" t="s">
        <v>134</v>
      </c>
      <c r="M23" s="124" t="s">
        <v>134</v>
      </c>
      <c r="N23" s="124" t="s">
        <v>134</v>
      </c>
      <c r="O23" s="124" t="s">
        <v>134</v>
      </c>
      <c r="P23" s="124" t="s">
        <v>134</v>
      </c>
      <c r="Q23" s="124" t="s">
        <v>134</v>
      </c>
      <c r="R23" s="124" t="s">
        <v>134</v>
      </c>
      <c r="S23" s="124" t="s">
        <v>134</v>
      </c>
      <c r="T23" s="124" t="s">
        <v>134</v>
      </c>
      <c r="U23" s="119" t="s">
        <v>134</v>
      </c>
      <c r="AD23" s="111"/>
      <c r="AE23" s="83"/>
    </row>
    <row r="24" spans="1:31" x14ac:dyDescent="0.25">
      <c r="A24" s="123" t="s">
        <v>169</v>
      </c>
      <c r="B24" s="118" t="s">
        <v>21</v>
      </c>
      <c r="C24" s="125">
        <f>DATE($C$1,12,24)</f>
        <v>44554</v>
      </c>
      <c r="D24" s="126" cm="1">
        <f t="array" ref="D24">IF(INDEX($E24:$U24,1,$D$1)="x",C24,)</f>
        <v>44554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 t="s">
        <v>134</v>
      </c>
      <c r="AD24" s="111"/>
      <c r="AE24" s="83"/>
    </row>
    <row r="25" spans="1:31" x14ac:dyDescent="0.25">
      <c r="A25" s="124" t="s">
        <v>169</v>
      </c>
      <c r="B25" s="118" t="s">
        <v>22</v>
      </c>
      <c r="C25" s="125">
        <f>DATE($C$1,12,31)</f>
        <v>44561</v>
      </c>
      <c r="D25" s="126" cm="1">
        <f t="array" ref="D25">IF(INDEX($E25:$U25,1,$D$1)="x",C25,)</f>
        <v>44561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 t="s">
        <v>134</v>
      </c>
      <c r="AD25" s="111"/>
      <c r="AE25" s="83"/>
    </row>
    <row r="26" spans="1:31" x14ac:dyDescent="0.25">
      <c r="A26" s="124" t="s">
        <v>169</v>
      </c>
      <c r="B26" s="118" t="s">
        <v>164</v>
      </c>
      <c r="C26" s="125"/>
      <c r="D26" s="126" cm="1">
        <f t="array" ref="D26">IF(INDEX($E26:$U26,1,$D$1)="x",C26,)</f>
        <v>0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AD26" s="111"/>
      <c r="AE26" s="83"/>
    </row>
    <row r="27" spans="1:31" x14ac:dyDescent="0.25">
      <c r="AC27" s="111"/>
      <c r="AD27" s="83"/>
    </row>
    <row r="28" spans="1:31" x14ac:dyDescent="0.25">
      <c r="AC28" s="111"/>
      <c r="AD28" s="83"/>
    </row>
    <row r="29" spans="1:31" x14ac:dyDescent="0.25">
      <c r="AC29" s="111"/>
      <c r="AD29" s="83"/>
    </row>
    <row r="30" spans="1:31" x14ac:dyDescent="0.25">
      <c r="AC30" s="111"/>
      <c r="AD30" s="83"/>
    </row>
    <row r="31" spans="1:31" x14ac:dyDescent="0.25">
      <c r="AC31" s="111"/>
      <c r="AD31" s="83"/>
    </row>
  </sheetData>
  <sheetProtection sheet="1" objects="1" scenarios="1"/>
  <phoneticPr fontId="12" type="noConversion"/>
  <conditionalFormatting sqref="E4:U26">
    <cfRule type="expression" dxfId="182" priority="15">
      <formula>E$4=$C$2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C24:C25" unlockedFormula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.42578125" defaultRowHeight="15" x14ac:dyDescent="0.25"/>
  <cols>
    <col min="1" max="1" width="10.140625" style="83" bestFit="1" customWidth="1"/>
    <col min="2" max="2" width="10.42578125" bestFit="1" customWidth="1"/>
    <col min="3" max="3" width="61" bestFit="1" customWidth="1"/>
  </cols>
  <sheetData>
    <row r="1" spans="1:3" x14ac:dyDescent="0.25">
      <c r="A1" s="83" t="s">
        <v>90</v>
      </c>
      <c r="B1" t="s">
        <v>45</v>
      </c>
      <c r="C1" t="s">
        <v>46</v>
      </c>
    </row>
    <row r="2" spans="1:3" x14ac:dyDescent="0.25">
      <c r="A2" s="83">
        <v>1</v>
      </c>
      <c r="B2" s="16">
        <v>44167</v>
      </c>
      <c r="C2" t="s">
        <v>47</v>
      </c>
    </row>
    <row r="3" spans="1:3" x14ac:dyDescent="0.25">
      <c r="A3" s="83">
        <v>2</v>
      </c>
      <c r="B3" s="16">
        <v>44167</v>
      </c>
      <c r="C3" t="s">
        <v>52</v>
      </c>
    </row>
    <row r="4" spans="1:3" x14ac:dyDescent="0.25">
      <c r="A4" s="83">
        <v>3</v>
      </c>
      <c r="B4" s="16">
        <v>44168</v>
      </c>
      <c r="C4" t="s">
        <v>54</v>
      </c>
    </row>
    <row r="5" spans="1:3" x14ac:dyDescent="0.25">
      <c r="A5" s="83">
        <v>4</v>
      </c>
      <c r="B5" s="16">
        <v>44174</v>
      </c>
      <c r="C5" t="s">
        <v>88</v>
      </c>
    </row>
    <row r="6" spans="1:3" x14ac:dyDescent="0.25">
      <c r="A6" s="83">
        <v>5</v>
      </c>
      <c r="B6" s="16">
        <v>44176</v>
      </c>
      <c r="C6" t="s">
        <v>93</v>
      </c>
    </row>
    <row r="7" spans="1:3" x14ac:dyDescent="0.25">
      <c r="A7" s="83">
        <v>6</v>
      </c>
      <c r="B7" s="16">
        <v>44181</v>
      </c>
      <c r="C7" t="s">
        <v>115</v>
      </c>
    </row>
    <row r="8" spans="1:3" x14ac:dyDescent="0.25">
      <c r="A8" s="83">
        <v>7</v>
      </c>
      <c r="B8" s="16">
        <v>44191</v>
      </c>
      <c r="C8" t="s">
        <v>162</v>
      </c>
    </row>
    <row r="9" spans="1:3" x14ac:dyDescent="0.25">
      <c r="A9" s="83">
        <v>8</v>
      </c>
      <c r="B9" s="16">
        <v>44201</v>
      </c>
      <c r="C9" t="s">
        <v>175</v>
      </c>
    </row>
  </sheetData>
  <sheetProtection sheet="1" objects="1" scenarios="1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6" sqref="J6"/>
    </sheetView>
  </sheetViews>
  <sheetFormatPr baseColWidth="10" defaultColWidth="11.42578125" defaultRowHeight="15" x14ac:dyDescent="0.25"/>
  <cols>
    <col min="1" max="1" width="7.140625" style="32" bestFit="1" customWidth="1"/>
    <col min="2" max="2" width="10.140625" style="32" bestFit="1" customWidth="1"/>
    <col min="3" max="9" width="11.42578125" style="32" hidden="1" customWidth="1"/>
    <col min="10" max="11" width="5.28515625" style="32" customWidth="1"/>
    <col min="12" max="13" width="11.42578125" style="32" customWidth="1"/>
    <col min="14" max="14" width="37.5703125" style="32" customWidth="1"/>
    <col min="15" max="16384" width="11.42578125" style="32"/>
  </cols>
  <sheetData>
    <row r="1" spans="1:15" ht="21" x14ac:dyDescent="0.35">
      <c r="A1" s="89" t="s">
        <v>108</v>
      </c>
    </row>
    <row r="2" spans="1:15" x14ac:dyDescent="0.25">
      <c r="O2" s="32" t="s">
        <v>109</v>
      </c>
    </row>
    <row r="3" spans="1:15" x14ac:dyDescent="0.25">
      <c r="A3" s="32" t="s">
        <v>103</v>
      </c>
      <c r="J3" s="95">
        <f>Stammdaten!C3</f>
        <v>0</v>
      </c>
      <c r="K3" s="95"/>
      <c r="O3" s="98" t="s">
        <v>110</v>
      </c>
    </row>
    <row r="4" spans="1:15" x14ac:dyDescent="0.25">
      <c r="I4" s="127"/>
      <c r="O4" s="98" t="s">
        <v>111</v>
      </c>
    </row>
    <row r="5" spans="1:15" x14ac:dyDescent="0.25">
      <c r="A5" s="32" t="s">
        <v>114</v>
      </c>
      <c r="J5" s="32">
        <f>Stammdaten!C4</f>
        <v>2021</v>
      </c>
      <c r="O5" s="98" t="s">
        <v>112</v>
      </c>
    </row>
    <row r="6" spans="1:15" x14ac:dyDescent="0.25">
      <c r="A6" s="32" t="s">
        <v>113</v>
      </c>
      <c r="J6" s="40">
        <v>1</v>
      </c>
    </row>
    <row r="7" spans="1:15" x14ac:dyDescent="0.25">
      <c r="C7" s="32" t="s">
        <v>63</v>
      </c>
      <c r="D7" s="32" t="s">
        <v>63</v>
      </c>
      <c r="E7" s="32" t="s">
        <v>63</v>
      </c>
      <c r="F7" s="32" t="s">
        <v>63</v>
      </c>
      <c r="G7" s="32" t="s">
        <v>63</v>
      </c>
      <c r="H7" s="32" t="s">
        <v>63</v>
      </c>
      <c r="I7" s="32" t="s">
        <v>63</v>
      </c>
    </row>
    <row r="8" spans="1:15" x14ac:dyDescent="0.25">
      <c r="A8" s="88"/>
      <c r="B8" s="88" t="s">
        <v>45</v>
      </c>
      <c r="C8" s="88" t="s">
        <v>39</v>
      </c>
      <c r="D8" s="88" t="s">
        <v>119</v>
      </c>
      <c r="E8" s="88" t="s">
        <v>120</v>
      </c>
      <c r="F8" s="88" t="s">
        <v>1</v>
      </c>
      <c r="G8" s="88" t="s">
        <v>121</v>
      </c>
      <c r="H8" s="88" t="s">
        <v>107</v>
      </c>
      <c r="I8" s="88" t="s">
        <v>65</v>
      </c>
      <c r="J8" s="88" t="s">
        <v>92</v>
      </c>
      <c r="K8" s="88" t="s">
        <v>68</v>
      </c>
      <c r="L8" s="88" t="s">
        <v>106</v>
      </c>
      <c r="M8" s="88" t="s">
        <v>105</v>
      </c>
      <c r="N8" s="88" t="s">
        <v>104</v>
      </c>
    </row>
    <row r="9" spans="1:15" x14ac:dyDescent="0.25">
      <c r="A9" s="90" t="str">
        <f>MID(TEXT(B9,"TTTT"),1,2)</f>
        <v>Mo</v>
      </c>
      <c r="B9" s="108">
        <f>DATE(J5,1,7*J6-3-WEEKDAY(DATE(J5,,),3))</f>
        <v>44200</v>
      </c>
      <c r="C9" s="91">
        <f>YEAR(B9)</f>
        <v>2021</v>
      </c>
      <c r="D9" s="91">
        <f>MONTH(B9)</f>
        <v>1</v>
      </c>
      <c r="E9" s="91" t="str" cm="1">
        <f t="array" ref="E9">INDEX(Hilf!$A$2:$A$13,Wochenbericht!D9)</f>
        <v>Januar</v>
      </c>
      <c r="F9" s="91">
        <f t="shared" ref="F9:F15" si="0">DAY(B9)</f>
        <v>4</v>
      </c>
      <c r="G9" s="91" t="b" cm="1">
        <f t="array" aca="1" ref="G9" ca="1">AND(C9=$J$5,NOT(ISERROR(INDIRECT(E9 &amp; "!A1"))))</f>
        <v>1</v>
      </c>
      <c r="H9" s="92" cm="1">
        <f t="array" aca="1" ref="H9" ca="1">INDEX(INDIRECT(E9&amp;"!Tätigkeiten"),F9)</f>
        <v>0</v>
      </c>
      <c r="I9" s="92" t="str">
        <f ca="1">INDEX(INDIRECT(E9&amp;"!Effektiv"),F9)</f>
        <v>A</v>
      </c>
      <c r="J9" s="96" t="str">
        <f ca="1">IF(G9,INDEX(INDIRECT(E9&amp;"!TypPlan"),F9),"")</f>
        <v>A</v>
      </c>
      <c r="K9" s="97">
        <f t="shared" ref="K9:K15" ca="1" si="1">IF(G9,INDEX(INDIRECT(E9&amp;"!TypIst"),F9),"")</f>
        <v>0</v>
      </c>
      <c r="L9" s="93">
        <f ca="1">IF(G9,INDEX(INDIRECT(E9&amp;"!Soll"),F9),"")</f>
        <v>0</v>
      </c>
      <c r="M9" s="93">
        <f ca="1">IF(G9,INDEX(INDIRECT(E9&amp;"!Ist"),F9),"")</f>
        <v>0</v>
      </c>
      <c r="N9" s="94">
        <f ca="1">IF(G9,H9,"Nicht in dieser Datei")</f>
        <v>0</v>
      </c>
    </row>
    <row r="10" spans="1:15" x14ac:dyDescent="0.25">
      <c r="A10" s="90" t="str">
        <f t="shared" ref="A10:A15" si="2">MID(TEXT(B10,"TTTT"),1,2)</f>
        <v>Di</v>
      </c>
      <c r="B10" s="108">
        <f>B9+1</f>
        <v>44201</v>
      </c>
      <c r="C10" s="91">
        <f t="shared" ref="C10:C15" si="3">YEAR(B10)</f>
        <v>2021</v>
      </c>
      <c r="D10" s="91">
        <f t="shared" ref="D10:D14" si="4">MONTH(B10)</f>
        <v>1</v>
      </c>
      <c r="E10" s="91" t="str" cm="1">
        <f t="array" ref="E10">INDEX(Hilf!$A$2:$A$13,Wochenbericht!D10)</f>
        <v>Januar</v>
      </c>
      <c r="F10" s="91">
        <f t="shared" si="0"/>
        <v>5</v>
      </c>
      <c r="G10" s="91" t="b" cm="1">
        <f t="array" aca="1" ref="G10" ca="1">AND(C10=$J$5,NOT(ISERROR(INDIRECT(E10 &amp; "!A1"))))</f>
        <v>1</v>
      </c>
      <c r="H10" s="92">
        <f t="shared" ref="H10:H15" ca="1" si="5">INDEX(INDIRECT(E10&amp;"!Tätigkeiten"),F10)</f>
        <v>0</v>
      </c>
      <c r="I10" s="92" t="str">
        <f t="shared" ref="I10:I15" ca="1" si="6">INDEX(INDIRECT(E10&amp;"!Effektiv"),F10)</f>
        <v>A</v>
      </c>
      <c r="J10" s="96" t="str">
        <f t="shared" ref="J10:J15" ca="1" si="7">IF(G10,INDEX(INDIRECT(E10&amp;"!TypPlan"),F10),"")</f>
        <v>A</v>
      </c>
      <c r="K10" s="97">
        <f t="shared" ca="1" si="1"/>
        <v>0</v>
      </c>
      <c r="L10" s="93">
        <f t="shared" ref="L10:L15" ca="1" si="8">IF(G10,INDEX(INDIRECT(E10&amp;"!Soll"),F10),"")</f>
        <v>0</v>
      </c>
      <c r="M10" s="93">
        <f t="shared" ref="M10:M15" ca="1" si="9">IF(G10,INDEX(INDIRECT(E10&amp;"!Ist"),F10),"")</f>
        <v>0</v>
      </c>
      <c r="N10" s="94">
        <f t="shared" ref="N10:N15" ca="1" si="10">IF(G10,H10,"Nicht in dieser Datei")</f>
        <v>0</v>
      </c>
    </row>
    <row r="11" spans="1:15" x14ac:dyDescent="0.25">
      <c r="A11" s="90" t="str">
        <f t="shared" si="2"/>
        <v>Mi</v>
      </c>
      <c r="B11" s="108">
        <f t="shared" ref="B11:B14" si="11">B10+1</f>
        <v>44202</v>
      </c>
      <c r="C11" s="91">
        <f t="shared" si="3"/>
        <v>2021</v>
      </c>
      <c r="D11" s="91">
        <f t="shared" si="4"/>
        <v>1</v>
      </c>
      <c r="E11" s="91" t="str" cm="1">
        <f t="array" ref="E11">INDEX(Hilf!$A$2:$A$13,Wochenbericht!D11)</f>
        <v>Januar</v>
      </c>
      <c r="F11" s="91">
        <f t="shared" si="0"/>
        <v>6</v>
      </c>
      <c r="G11" s="91" t="b" cm="1">
        <f t="array" aca="1" ref="G11" ca="1">AND(C11=$J$5,NOT(ISERROR(INDIRECT(E11 &amp; "!A1"))))</f>
        <v>1</v>
      </c>
      <c r="H11" s="92">
        <f t="shared" ca="1" si="5"/>
        <v>0</v>
      </c>
      <c r="I11" s="92" t="str">
        <f t="shared" ca="1" si="6"/>
        <v>A</v>
      </c>
      <c r="J11" s="96" t="str">
        <f t="shared" ca="1" si="7"/>
        <v>A</v>
      </c>
      <c r="K11" s="97">
        <f t="shared" ca="1" si="1"/>
        <v>0</v>
      </c>
      <c r="L11" s="93">
        <f t="shared" ca="1" si="8"/>
        <v>0</v>
      </c>
      <c r="M11" s="93">
        <f t="shared" ca="1" si="9"/>
        <v>0</v>
      </c>
      <c r="N11" s="94">
        <f t="shared" ca="1" si="10"/>
        <v>0</v>
      </c>
    </row>
    <row r="12" spans="1:15" x14ac:dyDescent="0.25">
      <c r="A12" s="90" t="str">
        <f t="shared" si="2"/>
        <v>Do</v>
      </c>
      <c r="B12" s="108">
        <f t="shared" si="11"/>
        <v>44203</v>
      </c>
      <c r="C12" s="91">
        <f t="shared" si="3"/>
        <v>2021</v>
      </c>
      <c r="D12" s="91">
        <f t="shared" si="4"/>
        <v>1</v>
      </c>
      <c r="E12" s="91" t="str" cm="1">
        <f t="array" ref="E12">INDEX(Hilf!$A$2:$A$13,Wochenbericht!D12)</f>
        <v>Januar</v>
      </c>
      <c r="F12" s="91">
        <f t="shared" si="0"/>
        <v>7</v>
      </c>
      <c r="G12" s="91" t="b" cm="1">
        <f t="array" aca="1" ref="G12" ca="1">AND(C12=$J$5,NOT(ISERROR(INDIRECT(E12 &amp; "!A1"))))</f>
        <v>1</v>
      </c>
      <c r="H12" s="92">
        <f t="shared" ca="1" si="5"/>
        <v>0</v>
      </c>
      <c r="I12" s="92" t="str">
        <f t="shared" ca="1" si="6"/>
        <v>A</v>
      </c>
      <c r="J12" s="96" t="str">
        <f t="shared" ca="1" si="7"/>
        <v>A</v>
      </c>
      <c r="K12" s="97">
        <f t="shared" ca="1" si="1"/>
        <v>0</v>
      </c>
      <c r="L12" s="93">
        <f t="shared" ca="1" si="8"/>
        <v>0</v>
      </c>
      <c r="M12" s="93">
        <f t="shared" ca="1" si="9"/>
        <v>0</v>
      </c>
      <c r="N12" s="94">
        <f t="shared" ca="1" si="10"/>
        <v>0</v>
      </c>
    </row>
    <row r="13" spans="1:15" x14ac:dyDescent="0.25">
      <c r="A13" s="90" t="str">
        <f t="shared" si="2"/>
        <v>Fr</v>
      </c>
      <c r="B13" s="108">
        <f t="shared" si="11"/>
        <v>44204</v>
      </c>
      <c r="C13" s="91">
        <f t="shared" si="3"/>
        <v>2021</v>
      </c>
      <c r="D13" s="91">
        <f t="shared" si="4"/>
        <v>1</v>
      </c>
      <c r="E13" s="91" t="str" cm="1">
        <f t="array" ref="E13">INDEX(Hilf!$A$2:$A$13,Wochenbericht!D13)</f>
        <v>Januar</v>
      </c>
      <c r="F13" s="91">
        <f t="shared" si="0"/>
        <v>8</v>
      </c>
      <c r="G13" s="91" t="b" cm="1">
        <f t="array" aca="1" ref="G13" ca="1">AND(C13=$J$5,NOT(ISERROR(INDIRECT(E13 &amp; "!A1"))))</f>
        <v>1</v>
      </c>
      <c r="H13" s="92">
        <f t="shared" ca="1" si="5"/>
        <v>0</v>
      </c>
      <c r="I13" s="92" t="str">
        <f t="shared" ca="1" si="6"/>
        <v>A</v>
      </c>
      <c r="J13" s="96" t="str">
        <f t="shared" ca="1" si="7"/>
        <v>A</v>
      </c>
      <c r="K13" s="97">
        <f t="shared" ca="1" si="1"/>
        <v>0</v>
      </c>
      <c r="L13" s="93">
        <f t="shared" ca="1" si="8"/>
        <v>0</v>
      </c>
      <c r="M13" s="93">
        <f t="shared" ca="1" si="9"/>
        <v>0</v>
      </c>
      <c r="N13" s="94">
        <f t="shared" ca="1" si="10"/>
        <v>0</v>
      </c>
    </row>
    <row r="14" spans="1:15" x14ac:dyDescent="0.25">
      <c r="A14" s="90" t="str">
        <f t="shared" si="2"/>
        <v>Sa</v>
      </c>
      <c r="B14" s="108">
        <f t="shared" si="11"/>
        <v>44205</v>
      </c>
      <c r="C14" s="91">
        <f t="shared" si="3"/>
        <v>2021</v>
      </c>
      <c r="D14" s="91">
        <f t="shared" si="4"/>
        <v>1</v>
      </c>
      <c r="E14" s="91" t="str" cm="1">
        <f t="array" ref="E14">INDEX(Hilf!$A$2:$A$13,Wochenbericht!D14)</f>
        <v>Januar</v>
      </c>
      <c r="F14" s="91">
        <f t="shared" si="0"/>
        <v>9</v>
      </c>
      <c r="G14" s="91" t="b" cm="1">
        <f t="array" aca="1" ref="G14" ca="1">AND(C14=$J$5,NOT(ISERROR(INDIRECT(E14 &amp; "!A1"))))</f>
        <v>1</v>
      </c>
      <c r="H14" s="92">
        <f t="shared" ca="1" si="5"/>
        <v>0</v>
      </c>
      <c r="I14" s="92" t="str">
        <f t="shared" ca="1" si="6"/>
        <v>E</v>
      </c>
      <c r="J14" s="96" t="str">
        <f t="shared" ca="1" si="7"/>
        <v>E</v>
      </c>
      <c r="K14" s="97">
        <f t="shared" ca="1" si="1"/>
        <v>0</v>
      </c>
      <c r="L14" s="93">
        <f t="shared" ca="1" si="8"/>
        <v>0</v>
      </c>
      <c r="M14" s="93">
        <f t="shared" ca="1" si="9"/>
        <v>0</v>
      </c>
      <c r="N14" s="94">
        <f t="shared" ca="1" si="10"/>
        <v>0</v>
      </c>
    </row>
    <row r="15" spans="1:15" x14ac:dyDescent="0.25">
      <c r="A15" s="90" t="str">
        <f t="shared" si="2"/>
        <v>So</v>
      </c>
      <c r="B15" s="108">
        <f t="shared" ref="B15" si="12">B14+1</f>
        <v>44206</v>
      </c>
      <c r="C15" s="91">
        <f t="shared" si="3"/>
        <v>2021</v>
      </c>
      <c r="D15" s="91">
        <f t="shared" ref="D15" si="13">MONTH(B15)</f>
        <v>1</v>
      </c>
      <c r="E15" s="91" t="str" cm="1">
        <f t="array" ref="E15">INDEX(Hilf!$A$2:$A$13,Wochenbericht!D15)</f>
        <v>Januar</v>
      </c>
      <c r="F15" s="91">
        <f t="shared" si="0"/>
        <v>10</v>
      </c>
      <c r="G15" s="91" t="b" cm="1">
        <f t="array" aca="1" ref="G15" ca="1">AND(C15=$J$5,NOT(ISERROR(INDIRECT(E15 &amp; "!A1"))))</f>
        <v>1</v>
      </c>
      <c r="H15" s="92">
        <f t="shared" ca="1" si="5"/>
        <v>0</v>
      </c>
      <c r="I15" s="92" t="str">
        <f t="shared" ca="1" si="6"/>
        <v>E</v>
      </c>
      <c r="J15" s="96" t="str">
        <f t="shared" ca="1" si="7"/>
        <v>E</v>
      </c>
      <c r="K15" s="97">
        <f t="shared" ca="1" si="1"/>
        <v>0</v>
      </c>
      <c r="L15" s="93">
        <f t="shared" ca="1" si="8"/>
        <v>0</v>
      </c>
      <c r="M15" s="93">
        <f t="shared" ca="1" si="9"/>
        <v>0</v>
      </c>
      <c r="N15" s="94">
        <f t="shared" ca="1" si="10"/>
        <v>0</v>
      </c>
    </row>
  </sheetData>
  <sheetProtection sheet="1" formatRows="0"/>
  <conditionalFormatting sqref="J9:J15">
    <cfRule type="expression" dxfId="158" priority="10">
      <formula>AND(NOT(ISERROR(FIND($J9,"-EF"))),OR($L9&lt;&gt;0,$M9&lt;&gt;0))</formula>
    </cfRule>
  </conditionalFormatting>
  <conditionalFormatting sqref="A9:B15">
    <cfRule type="expression" dxfId="157" priority="2">
      <formula>$I9="D"</formula>
    </cfRule>
    <cfRule type="expression" dxfId="156" priority="3">
      <formula>$I9="E"</formula>
    </cfRule>
    <cfRule type="expression" dxfId="155" priority="4">
      <formula>$I9="-"</formula>
    </cfRule>
    <cfRule type="expression" dxfId="154" priority="5">
      <formula>$I9="F"</formula>
    </cfRule>
    <cfRule type="expression" dxfId="153" priority="6">
      <formula>$I9="K"</formula>
    </cfRule>
    <cfRule type="expression" dxfId="152" priority="7">
      <formula>$I9="U"</formula>
    </cfRule>
    <cfRule type="expression" dxfId="151" priority="8">
      <formula>$I9="Ü"</formula>
    </cfRule>
    <cfRule type="expression" dxfId="150" priority="9">
      <formula>$I9="A"</formula>
    </cfRule>
  </conditionalFormatting>
  <conditionalFormatting sqref="A9:N15">
    <cfRule type="expression" dxfId="149" priority="1" stopIfTrue="1">
      <formula>NOT($G9)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1" max="1" width="20.5703125" style="32" customWidth="1"/>
    <col min="2" max="2" width="3.85546875" style="32" customWidth="1"/>
    <col min="3" max="3" width="15.140625" style="32" bestFit="1" customWidth="1"/>
    <col min="4" max="4" width="5" style="32" hidden="1" customWidth="1"/>
    <col min="5" max="5" width="3.5703125" style="32" customWidth="1"/>
    <col min="6" max="6" width="11.42578125" style="32"/>
    <col min="7" max="7" width="39.140625" style="32" customWidth="1"/>
    <col min="8" max="8" width="28.140625" style="32" bestFit="1" customWidth="1"/>
    <col min="9" max="16384" width="11.42578125" style="32"/>
  </cols>
  <sheetData>
    <row r="1" spans="1:9" x14ac:dyDescent="0.25">
      <c r="A1" s="32" t="s">
        <v>94</v>
      </c>
      <c r="C1" s="32" t="s">
        <v>95</v>
      </c>
      <c r="E1" s="84">
        <f>MAX(Historie!A:A)</f>
        <v>8</v>
      </c>
    </row>
    <row r="3" spans="1:9" x14ac:dyDescent="0.25">
      <c r="A3" s="32" t="s">
        <v>49</v>
      </c>
      <c r="C3" s="40"/>
    </row>
    <row r="4" spans="1:9" x14ac:dyDescent="0.25">
      <c r="A4" s="32" t="s">
        <v>39</v>
      </c>
      <c r="C4" s="40">
        <v>2021</v>
      </c>
      <c r="F4" s="32" t="s">
        <v>173</v>
      </c>
    </row>
    <row r="6" spans="1:9" x14ac:dyDescent="0.25">
      <c r="A6" s="32" t="s">
        <v>19</v>
      </c>
      <c r="C6" s="40"/>
      <c r="D6" s="32">
        <f>C6/C7</f>
        <v>0</v>
      </c>
    </row>
    <row r="7" spans="1:9" x14ac:dyDescent="0.25">
      <c r="A7" s="32" t="s">
        <v>89</v>
      </c>
      <c r="C7" s="40">
        <v>5</v>
      </c>
    </row>
    <row r="8" spans="1:9" x14ac:dyDescent="0.25">
      <c r="A8" s="32" t="s">
        <v>80</v>
      </c>
      <c r="C8" s="40">
        <v>30</v>
      </c>
      <c r="D8" s="32">
        <f>C8/12</f>
        <v>2.5</v>
      </c>
    </row>
    <row r="10" spans="1:9" x14ac:dyDescent="0.25">
      <c r="A10" s="32" t="s">
        <v>50</v>
      </c>
      <c r="C10" s="40"/>
      <c r="F10" s="78" t="s">
        <v>20</v>
      </c>
      <c r="G10" s="78" t="s">
        <v>43</v>
      </c>
      <c r="H10" s="46"/>
    </row>
    <row r="11" spans="1:9" x14ac:dyDescent="0.25">
      <c r="A11" s="32" t="s">
        <v>51</v>
      </c>
      <c r="C11" s="40"/>
      <c r="D11" s="32">
        <f>-C11</f>
        <v>0</v>
      </c>
      <c r="F11" s="79" t="s">
        <v>85</v>
      </c>
      <c r="G11" s="80" t="s">
        <v>73</v>
      </c>
      <c r="H11" s="81" t="s">
        <v>74</v>
      </c>
      <c r="I11" s="46"/>
    </row>
    <row r="12" spans="1:9" x14ac:dyDescent="0.25">
      <c r="F12" s="62" t="s">
        <v>86</v>
      </c>
      <c r="G12" s="63" t="s">
        <v>75</v>
      </c>
      <c r="H12" s="64" t="s">
        <v>74</v>
      </c>
      <c r="I12" s="46"/>
    </row>
    <row r="13" spans="1:9" x14ac:dyDescent="0.25">
      <c r="A13" s="37" t="s">
        <v>77</v>
      </c>
      <c r="F13" s="65" t="s">
        <v>87</v>
      </c>
      <c r="G13" s="66" t="s">
        <v>72</v>
      </c>
      <c r="H13" s="67" t="s">
        <v>74</v>
      </c>
      <c r="I13" s="46"/>
    </row>
    <row r="14" spans="1:9" x14ac:dyDescent="0.25">
      <c r="A14" s="52" t="s">
        <v>55</v>
      </c>
      <c r="B14" s="44"/>
      <c r="C14" s="48" t="s">
        <v>82</v>
      </c>
      <c r="F14" s="104" t="s">
        <v>124</v>
      </c>
      <c r="G14" s="105" t="s">
        <v>125</v>
      </c>
      <c r="H14" s="106" t="s">
        <v>74</v>
      </c>
      <c r="I14" s="46"/>
    </row>
    <row r="15" spans="1:9" x14ac:dyDescent="0.25">
      <c r="A15" s="53" t="s">
        <v>56</v>
      </c>
      <c r="B15" s="46"/>
      <c r="C15" s="49" t="s">
        <v>82</v>
      </c>
      <c r="F15" s="45"/>
      <c r="G15" s="46"/>
      <c r="H15" s="68"/>
      <c r="I15" s="46"/>
    </row>
    <row r="16" spans="1:9" x14ac:dyDescent="0.25">
      <c r="A16" s="53" t="s">
        <v>57</v>
      </c>
      <c r="B16" s="46"/>
      <c r="C16" s="49" t="s">
        <v>82</v>
      </c>
      <c r="F16" s="69" t="s">
        <v>82</v>
      </c>
      <c r="G16" s="70" t="s">
        <v>71</v>
      </c>
      <c r="H16" s="71" t="s">
        <v>76</v>
      </c>
      <c r="I16" s="46"/>
    </row>
    <row r="17" spans="1:9" x14ac:dyDescent="0.25">
      <c r="A17" s="53" t="s">
        <v>59</v>
      </c>
      <c r="B17" s="46"/>
      <c r="C17" s="49" t="s">
        <v>82</v>
      </c>
      <c r="F17" s="72" t="s">
        <v>83</v>
      </c>
      <c r="G17" s="73" t="s">
        <v>42</v>
      </c>
      <c r="H17" s="74" t="s">
        <v>76</v>
      </c>
      <c r="I17" s="46"/>
    </row>
    <row r="18" spans="1:9" x14ac:dyDescent="0.25">
      <c r="A18" s="53" t="s">
        <v>58</v>
      </c>
      <c r="B18" s="46"/>
      <c r="C18" s="49" t="s">
        <v>82</v>
      </c>
      <c r="F18" s="72" t="s">
        <v>62</v>
      </c>
      <c r="G18" s="73" t="s">
        <v>70</v>
      </c>
      <c r="H18" s="74" t="s">
        <v>76</v>
      </c>
      <c r="I18" s="46"/>
    </row>
    <row r="19" spans="1:9" x14ac:dyDescent="0.25">
      <c r="A19" s="53" t="s">
        <v>60</v>
      </c>
      <c r="B19" s="46"/>
      <c r="C19" s="49" t="s">
        <v>83</v>
      </c>
      <c r="F19" s="72"/>
      <c r="G19" s="73" t="s">
        <v>91</v>
      </c>
      <c r="H19" s="74"/>
      <c r="I19" s="46"/>
    </row>
    <row r="20" spans="1:9" x14ac:dyDescent="0.25">
      <c r="A20" s="54" t="s">
        <v>61</v>
      </c>
      <c r="B20" s="47"/>
      <c r="C20" s="50" t="s">
        <v>83</v>
      </c>
      <c r="F20" s="45"/>
      <c r="G20" s="46"/>
      <c r="H20" s="68"/>
      <c r="I20" s="46"/>
    </row>
    <row r="21" spans="1:9" x14ac:dyDescent="0.25">
      <c r="A21" s="32" t="s">
        <v>81</v>
      </c>
      <c r="C21" s="43">
        <f>COUNTIF(C14:C20,"a")</f>
        <v>5</v>
      </c>
      <c r="F21" s="75" t="s">
        <v>84</v>
      </c>
      <c r="G21" s="76" t="s">
        <v>41</v>
      </c>
      <c r="H21" s="77" t="s">
        <v>78</v>
      </c>
    </row>
    <row r="23" spans="1:9" x14ac:dyDescent="0.25">
      <c r="A23" s="51" t="s">
        <v>79</v>
      </c>
    </row>
    <row r="25" spans="1:9" x14ac:dyDescent="0.25">
      <c r="A25" s="32" t="s">
        <v>53</v>
      </c>
    </row>
  </sheetData>
  <sheetProtection sheet="1" objects="1" scenarios="1"/>
  <sortState ref="F13:G18">
    <sortCondition ref="F13:F18"/>
  </sortState>
  <conditionalFormatting sqref="C14:C20">
    <cfRule type="cellIs" dxfId="148" priority="1" stopIfTrue="1" operator="equal">
      <formula>"e"</formula>
    </cfRule>
    <cfRule type="cellIs" dxfId="147" priority="2" stopIfTrue="1" operator="equal">
      <formula>"-"</formula>
    </cfRule>
    <cfRule type="cellIs" dxfId="146" priority="3" stopIfTrue="1" operator="equal">
      <formula>"a"</formula>
    </cfRule>
    <cfRule type="expression" dxfId="145" priority="4">
      <formula>TRUE</formula>
    </cfRule>
  </conditionalFormatting>
  <conditionalFormatting sqref="C21">
    <cfRule type="expression" dxfId="144" priority="13">
      <formula>$C$21&lt;&gt;$C$7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DATE(Stammdaten!C4,Januar!A2,1)</f>
        <v>44197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1</v>
      </c>
      <c r="B2" s="39"/>
      <c r="C2" s="1" t="s">
        <v>0</v>
      </c>
      <c r="D2" s="2"/>
      <c r="E2" s="102"/>
      <c r="F2" s="3" t="s">
        <v>1</v>
      </c>
      <c r="G2" s="102" t="s">
        <v>102</v>
      </c>
      <c r="H2" s="102"/>
      <c r="I2" s="102" t="s">
        <v>64</v>
      </c>
      <c r="J2" s="102" t="s">
        <v>41</v>
      </c>
      <c r="K2" s="102" t="s">
        <v>65</v>
      </c>
      <c r="L2" s="102" t="s">
        <v>66</v>
      </c>
      <c r="M2" s="102" t="s">
        <v>92</v>
      </c>
      <c r="N2" s="103" t="s">
        <v>68</v>
      </c>
      <c r="O2" s="103" t="s">
        <v>165</v>
      </c>
      <c r="P2" s="103" t="s">
        <v>166</v>
      </c>
      <c r="Q2" s="4" t="s">
        <v>3</v>
      </c>
      <c r="R2" s="103" t="s">
        <v>165</v>
      </c>
      <c r="S2" s="103" t="s">
        <v>166</v>
      </c>
      <c r="T2" s="4" t="s">
        <v>5</v>
      </c>
      <c r="U2" s="102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Fr</v>
      </c>
      <c r="F3" s="57">
        <v>1</v>
      </c>
      <c r="G3" s="87">
        <f t="shared" ref="G3:G33" ca="1" si="1">_xlfn.ISOWEEKNUM(H3)</f>
        <v>53</v>
      </c>
      <c r="H3" s="109">
        <f t="shared" ref="H3:H33" ca="1" si="2">$C$1+F3-1</f>
        <v>44197</v>
      </c>
      <c r="I3" s="56">
        <f ca="1">WEEKDAY(H3,2)</f>
        <v>5</v>
      </c>
      <c r="J3" s="56" t="str">
        <f ca="1">IF(COUNTIF(Tabelle2[Feiertag],Januar!H3)=1,"F","")</f>
        <v>F</v>
      </c>
      <c r="K3" s="56" t="str">
        <f ca="1">IF(F3&gt;$A$4,"!",IF(ISBLANK(N3),M3,UPPER(N3)))</f>
        <v>F</v>
      </c>
      <c r="L3" s="56" t="b">
        <f ca="1">ISERROR(FIND(K3,Hilf!$B$16))</f>
        <v>0</v>
      </c>
      <c r="M3" s="56" t="str" cm="1">
        <f t="array" aca="1" ref="M3" ca="1">IF(J3="",UPPER(INDEX(Stammdaten!$C$14:$C$20,Januar!I3)),J3)</f>
        <v>F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Sa</v>
      </c>
      <c r="F4" s="57">
        <v>2</v>
      </c>
      <c r="G4" s="87">
        <f t="shared" ca="1" si="1"/>
        <v>53</v>
      </c>
      <c r="H4" s="109">
        <f t="shared" ca="1" si="2"/>
        <v>44198</v>
      </c>
      <c r="I4" s="56">
        <f t="shared" ref="I4:I33" ca="1" si="8">WEEKDAY(H4,2)</f>
        <v>6</v>
      </c>
      <c r="J4" s="56" t="str">
        <f ca="1">IF(COUNTIF(Tabelle2[Feiertag],Januar!H4)=1,"F","")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IF(J4="",UPPER(INDEX(Stammdaten!$C$14:$C$20,Januar!I4)),J4)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So</v>
      </c>
      <c r="F5" s="57">
        <v>3</v>
      </c>
      <c r="G5" s="87">
        <f t="shared" ca="1" si="1"/>
        <v>53</v>
      </c>
      <c r="H5" s="109">
        <f t="shared" ca="1" si="2"/>
        <v>44199</v>
      </c>
      <c r="I5" s="56">
        <f t="shared" ca="1" si="8"/>
        <v>7</v>
      </c>
      <c r="J5" s="56" t="str">
        <f ca="1">IF(COUNTIF(Tabelle2[Feiertag],Januar!H5)=1,"F","")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IF(J5="",UPPER(INDEX(Stammdaten!$C$14:$C$20,Januar!I5)),J5)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***</v>
      </c>
      <c r="B6" s="39"/>
      <c r="E6" s="56" t="str">
        <f t="shared" ca="1" si="0"/>
        <v>Mo</v>
      </c>
      <c r="F6" s="57">
        <v>4</v>
      </c>
      <c r="G6" s="87">
        <f t="shared" ca="1" si="1"/>
        <v>1</v>
      </c>
      <c r="H6" s="109">
        <f t="shared" ca="1" si="2"/>
        <v>44200</v>
      </c>
      <c r="I6" s="56">
        <f t="shared" ca="1" si="8"/>
        <v>1</v>
      </c>
      <c r="J6" s="56" t="str">
        <f ca="1">IF(COUNTIF(Tabelle2[Feiertag],Januar!H6)=1,"F","")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IF(J6="",UPPER(INDEX(Stammdaten!$C$14:$C$20,Januar!I6)),J6)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Di</v>
      </c>
      <c r="F7" s="60">
        <v>5</v>
      </c>
      <c r="G7" s="87">
        <f t="shared" ca="1" si="1"/>
        <v>1</v>
      </c>
      <c r="H7" s="109">
        <f t="shared" ca="1" si="2"/>
        <v>44201</v>
      </c>
      <c r="I7" s="56">
        <f t="shared" ca="1" si="8"/>
        <v>2</v>
      </c>
      <c r="J7" s="56" t="str">
        <f ca="1">IF(COUNTIF(Tabelle2[Feiertag],Januar!H7)=1,"F","")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IF(J7="",UPPER(INDEX(Stammdaten!$C$14:$C$20,Januar!I7)),J7)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1</v>
      </c>
      <c r="B8" s="41"/>
      <c r="C8" s="41"/>
      <c r="D8" s="35"/>
      <c r="E8" s="56" t="str">
        <f t="shared" ca="1" si="0"/>
        <v>Mi</v>
      </c>
      <c r="F8" s="60">
        <v>6</v>
      </c>
      <c r="G8" s="87">
        <f t="shared" ca="1" si="1"/>
        <v>1</v>
      </c>
      <c r="H8" s="109">
        <f t="shared" ca="1" si="2"/>
        <v>44202</v>
      </c>
      <c r="I8" s="56">
        <f t="shared" ca="1" si="8"/>
        <v>3</v>
      </c>
      <c r="J8" s="56" t="str">
        <f ca="1">IF(COUNTIF(Tabelle2[Feiertag],Januar!H8)=1,"F","")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IF(J8="",UPPER(INDEX(Stammdaten!$C$14:$C$20,Januar!I8)),J8)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Do</v>
      </c>
      <c r="F9" s="60">
        <v>7</v>
      </c>
      <c r="G9" s="87">
        <f t="shared" ca="1" si="1"/>
        <v>1</v>
      </c>
      <c r="H9" s="109">
        <f t="shared" ca="1" si="2"/>
        <v>44203</v>
      </c>
      <c r="I9" s="56">
        <f t="shared" ca="1" si="8"/>
        <v>4</v>
      </c>
      <c r="J9" s="56" t="str">
        <f ca="1">IF(COUNTIF(Tabelle2[Feiertag],Januar!H9)=1,"F","")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IF(J9="",UPPER(INDEX(Stammdaten!$C$14:$C$20,Januar!I9)),J9)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Fr</v>
      </c>
      <c r="F10" s="60">
        <v>8</v>
      </c>
      <c r="G10" s="87">
        <f t="shared" ca="1" si="1"/>
        <v>1</v>
      </c>
      <c r="H10" s="109">
        <f t="shared" ca="1" si="2"/>
        <v>44204</v>
      </c>
      <c r="I10" s="56">
        <f t="shared" ca="1" si="8"/>
        <v>5</v>
      </c>
      <c r="J10" s="56" t="str">
        <f ca="1">IF(COUNTIF(Tabelle2[Feiertag],Januar!H10)=1,"F","")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IF(J10="",UPPER(INDEX(Stammdaten!$C$14:$C$20,Januar!I10)),J10)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Sa</v>
      </c>
      <c r="F11" s="60">
        <v>9</v>
      </c>
      <c r="G11" s="87">
        <f t="shared" ca="1" si="1"/>
        <v>1</v>
      </c>
      <c r="H11" s="109">
        <f t="shared" ca="1" si="2"/>
        <v>44205</v>
      </c>
      <c r="I11" s="56">
        <f t="shared" ca="1" si="8"/>
        <v>6</v>
      </c>
      <c r="J11" s="56" t="str">
        <f ca="1">IF(COUNTIF(Tabelle2[Feiertag],Januar!H11)=1,"F","")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IF(J11="",UPPER(INDEX(Stammdaten!$C$14:$C$20,Januar!I11)),J11)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So</v>
      </c>
      <c r="F12" s="60">
        <v>10</v>
      </c>
      <c r="G12" s="87">
        <f t="shared" ca="1" si="1"/>
        <v>1</v>
      </c>
      <c r="H12" s="109">
        <f t="shared" ca="1" si="2"/>
        <v>44206</v>
      </c>
      <c r="I12" s="56">
        <f t="shared" ca="1" si="8"/>
        <v>7</v>
      </c>
      <c r="J12" s="56" t="str">
        <f ca="1">IF(COUNTIF(Tabelle2[Feiertag],Januar!H12)=1,"F","")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IF(J12="",UPPER(INDEX(Stammdaten!$C$14:$C$20,Januar!I12)),J12)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Mo</v>
      </c>
      <c r="F13" s="60">
        <v>11</v>
      </c>
      <c r="G13" s="87">
        <f t="shared" ca="1" si="1"/>
        <v>2</v>
      </c>
      <c r="H13" s="109">
        <f t="shared" ca="1" si="2"/>
        <v>44207</v>
      </c>
      <c r="I13" s="56">
        <f t="shared" ca="1" si="8"/>
        <v>1</v>
      </c>
      <c r="J13" s="56" t="str">
        <f ca="1">IF(COUNTIF(Tabelle2[Feiertag],Januar!H13)=1,"F","")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IF(J13="",UPPER(INDEX(Stammdaten!$C$14:$C$20,Januar!I13)),J13)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Di</v>
      </c>
      <c r="F14" s="60">
        <v>12</v>
      </c>
      <c r="G14" s="87">
        <f t="shared" ca="1" si="1"/>
        <v>2</v>
      </c>
      <c r="H14" s="109">
        <f t="shared" ca="1" si="2"/>
        <v>44208</v>
      </c>
      <c r="I14" s="56">
        <f t="shared" ca="1" si="8"/>
        <v>2</v>
      </c>
      <c r="J14" s="56" t="str">
        <f ca="1">IF(COUNTIF(Tabelle2[Feiertag],Januar!H14)=1,"F","")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IF(J14="",UPPER(INDEX(Stammdaten!$C$14:$C$20,Januar!I14)),J14)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Mi</v>
      </c>
      <c r="F15" s="61">
        <v>13</v>
      </c>
      <c r="G15" s="87">
        <f t="shared" ca="1" si="1"/>
        <v>2</v>
      </c>
      <c r="H15" s="109">
        <f t="shared" ca="1" si="2"/>
        <v>44209</v>
      </c>
      <c r="I15" s="56">
        <f t="shared" ca="1" si="8"/>
        <v>3</v>
      </c>
      <c r="J15" s="56" t="str">
        <f ca="1">IF(COUNTIF(Tabelle2[Feiertag],Januar!H15)=1,"F","")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IF(J15="",UPPER(INDEX(Stammdaten!$C$14:$C$20,Januar!I15)),J15)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Do</v>
      </c>
      <c r="F16" s="61">
        <v>14</v>
      </c>
      <c r="G16" s="87">
        <f t="shared" ca="1" si="1"/>
        <v>2</v>
      </c>
      <c r="H16" s="109">
        <f t="shared" ca="1" si="2"/>
        <v>44210</v>
      </c>
      <c r="I16" s="56">
        <f t="shared" ca="1" si="8"/>
        <v>4</v>
      </c>
      <c r="J16" s="56" t="str">
        <f ca="1">IF(COUNTIF(Tabelle2[Feiertag],Januar!H16)=1,"F","")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IF(J16="",UPPER(INDEX(Stammdaten!$C$14:$C$20,Januar!I16)),J16)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Fr</v>
      </c>
      <c r="F17" s="61">
        <v>15</v>
      </c>
      <c r="G17" s="87">
        <f t="shared" ca="1" si="1"/>
        <v>2</v>
      </c>
      <c r="H17" s="109">
        <f t="shared" ca="1" si="2"/>
        <v>44211</v>
      </c>
      <c r="I17" s="56">
        <f t="shared" ca="1" si="8"/>
        <v>5</v>
      </c>
      <c r="J17" s="56" t="str">
        <f ca="1">IF(COUNTIF(Tabelle2[Feiertag],Januar!H17)=1,"F","")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IF(J17="",UPPER(INDEX(Stammdaten!$C$14:$C$20,Januar!I17)),J17)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Sa</v>
      </c>
      <c r="F18" s="61">
        <v>16</v>
      </c>
      <c r="G18" s="87">
        <f t="shared" ca="1" si="1"/>
        <v>2</v>
      </c>
      <c r="H18" s="109">
        <f t="shared" ca="1" si="2"/>
        <v>44212</v>
      </c>
      <c r="I18" s="56">
        <f t="shared" ca="1" si="8"/>
        <v>6</v>
      </c>
      <c r="J18" s="56" t="str">
        <f ca="1">IF(COUNTIF(Tabelle2[Feiertag],Januar!H18)=1,"F","")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IF(J18="",UPPER(INDEX(Stammdaten!$C$14:$C$20,Januar!I18)),J18)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So</v>
      </c>
      <c r="F19" s="61">
        <v>17</v>
      </c>
      <c r="G19" s="87">
        <f t="shared" ca="1" si="1"/>
        <v>2</v>
      </c>
      <c r="H19" s="109">
        <f t="shared" ca="1" si="2"/>
        <v>44213</v>
      </c>
      <c r="I19" s="56">
        <f t="shared" ca="1" si="8"/>
        <v>7</v>
      </c>
      <c r="J19" s="56" t="str">
        <f ca="1">IF(COUNTIF(Tabelle2[Feiertag],Januar!H19)=1,"F","")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IF(J19="",UPPER(INDEX(Stammdaten!$C$14:$C$20,Januar!I19)),J19)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Mo</v>
      </c>
      <c r="F20" s="57">
        <v>18</v>
      </c>
      <c r="G20" s="87">
        <f t="shared" ca="1" si="1"/>
        <v>3</v>
      </c>
      <c r="H20" s="109">
        <f t="shared" ca="1" si="2"/>
        <v>44214</v>
      </c>
      <c r="I20" s="56">
        <f t="shared" ca="1" si="8"/>
        <v>1</v>
      </c>
      <c r="J20" s="56" t="str">
        <f ca="1">IF(COUNTIF(Tabelle2[Feiertag],Januar!H20)=1,"F","")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IF(J20="",UPPER(INDEX(Stammdaten!$C$14:$C$20,Januar!I20)),J20)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Di</v>
      </c>
      <c r="F21" s="57">
        <v>19</v>
      </c>
      <c r="G21" s="87">
        <f t="shared" ca="1" si="1"/>
        <v>3</v>
      </c>
      <c r="H21" s="109">
        <f t="shared" ca="1" si="2"/>
        <v>44215</v>
      </c>
      <c r="I21" s="56">
        <f t="shared" ca="1" si="8"/>
        <v>2</v>
      </c>
      <c r="J21" s="56" t="str">
        <f ca="1">IF(COUNTIF(Tabelle2[Feiertag],Januar!H21)=1,"F","")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IF(J21="",UPPER(INDEX(Stammdaten!$C$14:$C$20,Januar!I21)),J21)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Mi</v>
      </c>
      <c r="F22" s="57">
        <v>20</v>
      </c>
      <c r="G22" s="87">
        <f t="shared" ca="1" si="1"/>
        <v>3</v>
      </c>
      <c r="H22" s="109">
        <f t="shared" ca="1" si="2"/>
        <v>44216</v>
      </c>
      <c r="I22" s="56">
        <f t="shared" ca="1" si="8"/>
        <v>3</v>
      </c>
      <c r="J22" s="56" t="str">
        <f ca="1">IF(COUNTIF(Tabelle2[Feiertag],Januar!H22)=1,"F","")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IF(J22="",UPPER(INDEX(Stammdaten!$C$14:$C$20,Januar!I22)),J22)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Do</v>
      </c>
      <c r="F23" s="57">
        <v>21</v>
      </c>
      <c r="G23" s="87">
        <f t="shared" ca="1" si="1"/>
        <v>3</v>
      </c>
      <c r="H23" s="109">
        <f t="shared" ca="1" si="2"/>
        <v>44217</v>
      </c>
      <c r="I23" s="56">
        <f t="shared" ca="1" si="8"/>
        <v>4</v>
      </c>
      <c r="J23" s="56" t="str">
        <f ca="1">IF(COUNTIF(Tabelle2[Feiertag],Januar!H23)=1,"F","")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IF(J23="",UPPER(INDEX(Stammdaten!$C$14:$C$20,Januar!I23)),J23)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Fr</v>
      </c>
      <c r="F24" s="57">
        <v>22</v>
      </c>
      <c r="G24" s="87">
        <f t="shared" ca="1" si="1"/>
        <v>3</v>
      </c>
      <c r="H24" s="109">
        <f t="shared" ca="1" si="2"/>
        <v>44218</v>
      </c>
      <c r="I24" s="56">
        <f t="shared" ca="1" si="8"/>
        <v>5</v>
      </c>
      <c r="J24" s="56" t="str">
        <f ca="1">IF(COUNTIF(Tabelle2[Feiertag],Januar!H24)=1,"F","")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IF(J24="",UPPER(INDEX(Stammdaten!$C$14:$C$20,Januar!I24)),J24)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Sa</v>
      </c>
      <c r="F25" s="57">
        <v>23</v>
      </c>
      <c r="G25" s="87">
        <f t="shared" ca="1" si="1"/>
        <v>3</v>
      </c>
      <c r="H25" s="109">
        <f t="shared" ca="1" si="2"/>
        <v>44219</v>
      </c>
      <c r="I25" s="56">
        <f t="shared" ca="1" si="8"/>
        <v>6</v>
      </c>
      <c r="J25" s="56" t="str">
        <f ca="1">IF(COUNTIF(Tabelle2[Feiertag],Januar!H25)=1,"F","")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IF(J25="",UPPER(INDEX(Stammdaten!$C$14:$C$20,Januar!I25)),J25)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So</v>
      </c>
      <c r="F26" s="57">
        <v>24</v>
      </c>
      <c r="G26" s="87">
        <f t="shared" ca="1" si="1"/>
        <v>3</v>
      </c>
      <c r="H26" s="109">
        <f t="shared" ca="1" si="2"/>
        <v>44220</v>
      </c>
      <c r="I26" s="56">
        <f t="shared" ca="1" si="8"/>
        <v>7</v>
      </c>
      <c r="J26" s="56" t="str">
        <f ca="1">IF(COUNTIF(Tabelle2[Feiertag],Januar!H26)=1,"F","")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IF(J26="",UPPER(INDEX(Stammdaten!$C$14:$C$20,Januar!I26)),J26)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Mo</v>
      </c>
      <c r="F27" s="57">
        <v>25</v>
      </c>
      <c r="G27" s="87">
        <f t="shared" ca="1" si="1"/>
        <v>4</v>
      </c>
      <c r="H27" s="109">
        <f t="shared" ca="1" si="2"/>
        <v>44221</v>
      </c>
      <c r="I27" s="56">
        <f t="shared" ca="1" si="8"/>
        <v>1</v>
      </c>
      <c r="J27" s="56" t="str">
        <f ca="1">IF(COUNTIF(Tabelle2[Feiertag],Januar!H27)=1,"F","")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IF(J27="",UPPER(INDEX(Stammdaten!$C$14:$C$20,Januar!I27)),J27)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Di</v>
      </c>
      <c r="F28" s="57">
        <v>26</v>
      </c>
      <c r="G28" s="87">
        <f t="shared" ca="1" si="1"/>
        <v>4</v>
      </c>
      <c r="H28" s="109">
        <f t="shared" ca="1" si="2"/>
        <v>44222</v>
      </c>
      <c r="I28" s="56">
        <f t="shared" ca="1" si="8"/>
        <v>2</v>
      </c>
      <c r="J28" s="56" t="str">
        <f ca="1">IF(COUNTIF(Tabelle2[Feiertag],Januar!H28)=1,"F","")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IF(J28="",UPPER(INDEX(Stammdaten!$C$14:$C$20,Januar!I28)),J28)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Mi</v>
      </c>
      <c r="F29" s="57">
        <v>27</v>
      </c>
      <c r="G29" s="87">
        <f t="shared" ca="1" si="1"/>
        <v>4</v>
      </c>
      <c r="H29" s="109">
        <f t="shared" ca="1" si="2"/>
        <v>44223</v>
      </c>
      <c r="I29" s="56">
        <f t="shared" ca="1" si="8"/>
        <v>3</v>
      </c>
      <c r="J29" s="56" t="str">
        <f ca="1">IF(COUNTIF(Tabelle2[Feiertag],Januar!H29)=1,"F","")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IF(J29="",UPPER(INDEX(Stammdaten!$C$14:$C$20,Januar!I29)),J29)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Do</v>
      </c>
      <c r="F30" s="57">
        <v>28</v>
      </c>
      <c r="G30" s="87">
        <f t="shared" ca="1" si="1"/>
        <v>4</v>
      </c>
      <c r="H30" s="109">
        <f t="shared" ca="1" si="2"/>
        <v>44224</v>
      </c>
      <c r="I30" s="56">
        <f t="shared" ca="1" si="8"/>
        <v>4</v>
      </c>
      <c r="J30" s="56" t="str">
        <f ca="1">IF(COUNTIF(Tabelle2[Feiertag],Januar!H30)=1,"F","")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IF(J30="",UPPER(INDEX(Stammdaten!$C$14:$C$20,Januar!I30)),J30)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Fr</v>
      </c>
      <c r="F31" s="57">
        <v>29</v>
      </c>
      <c r="G31" s="87">
        <f t="shared" ca="1" si="1"/>
        <v>4</v>
      </c>
      <c r="H31" s="109">
        <f t="shared" ca="1" si="2"/>
        <v>44225</v>
      </c>
      <c r="I31" s="56">
        <f t="shared" ca="1" si="8"/>
        <v>5</v>
      </c>
      <c r="J31" s="56" t="str">
        <f ca="1">IF(COUNTIF(Tabelle2[Feiertag],Januar!H31)=1,"F","")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IF(J31="",UPPER(INDEX(Stammdaten!$C$14:$C$20,Januar!I31)),J31)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Sa</v>
      </c>
      <c r="F32" s="57">
        <v>30</v>
      </c>
      <c r="G32" s="87">
        <f t="shared" ca="1" si="1"/>
        <v>4</v>
      </c>
      <c r="H32" s="109">
        <f t="shared" ca="1" si="2"/>
        <v>44226</v>
      </c>
      <c r="I32" s="56">
        <f t="shared" ca="1" si="8"/>
        <v>6</v>
      </c>
      <c r="J32" s="56" t="str">
        <f ca="1">IF(COUNTIF(Tabelle2[Feiertag],Januar!H32)=1,"F","")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IF(J32="",UPPER(INDEX(Stammdaten!$C$14:$C$20,Januar!I32)),J32)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So</v>
      </c>
      <c r="F33" s="57">
        <v>31</v>
      </c>
      <c r="G33" s="87">
        <f t="shared" ca="1" si="1"/>
        <v>4</v>
      </c>
      <c r="H33" s="109">
        <f t="shared" ca="1" si="2"/>
        <v>44227</v>
      </c>
      <c r="I33" s="56">
        <f t="shared" ca="1" si="8"/>
        <v>7</v>
      </c>
      <c r="J33" s="56" t="str">
        <f ca="1">IF(COUNTIF(Tabelle2[Feiertag],Januar!H33)=1,"F","")</f>
        <v/>
      </c>
      <c r="K33" s="56" t="str">
        <f t="shared" ca="1" si="9"/>
        <v>E</v>
      </c>
      <c r="L33" s="56" t="b">
        <f ca="1">ISERROR(FIND(K33,Hilf!$B$16))</f>
        <v>0</v>
      </c>
      <c r="M33" s="56" t="str" cm="1">
        <f t="array" aca="1" ref="M33" ca="1">IF(J33="",UPPER(INDEX(Stammdaten!$C$14:$C$20,Januar!I33)),J33)</f>
        <v>E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formatRows="0"/>
  <mergeCells count="4">
    <mergeCell ref="M1:N1"/>
    <mergeCell ref="O1:P1"/>
    <mergeCell ref="R1:S1"/>
    <mergeCell ref="W1:Y1"/>
  </mergeCells>
  <conditionalFormatting sqref="E3:AB33">
    <cfRule type="expression" dxfId="143" priority="1" stopIfTrue="1">
      <formula>$K3="!"</formula>
    </cfRule>
  </conditionalFormatting>
  <conditionalFormatting sqref="E3:G33 O3:P33 R3:S33 U3:U33">
    <cfRule type="expression" dxfId="142" priority="3" stopIfTrue="1">
      <formula>$K3="Ü"</formula>
    </cfRule>
    <cfRule type="expression" dxfId="141" priority="4" stopIfTrue="1">
      <formula>$K3="U"</formula>
    </cfRule>
    <cfRule type="expression" dxfId="140" priority="5" stopIfTrue="1">
      <formula>$K3="K"</formula>
    </cfRule>
    <cfRule type="expression" dxfId="139" priority="6">
      <formula>$K3="D"</formula>
    </cfRule>
    <cfRule type="expression" dxfId="138" priority="7" stopIfTrue="1">
      <formula>$K3="-"</formula>
    </cfRule>
    <cfRule type="expression" dxfId="137" priority="8" stopIfTrue="1">
      <formula>$K3="F"</formula>
    </cfRule>
    <cfRule type="expression" dxfId="136" priority="9" stopIfTrue="1">
      <formula>$K3="E"</formula>
    </cfRule>
    <cfRule type="expression" dxfId="135" priority="10" stopIfTrue="1">
      <formula>$K3="A"</formula>
    </cfRule>
    <cfRule type="expression" dxfId="134" priority="11">
      <formula>TRUE</formula>
    </cfRule>
  </conditionalFormatting>
  <conditionalFormatting sqref="O3:P33 R3:S33 U3:U33">
    <cfRule type="expression" dxfId="133" priority="2">
      <formula>$K3&lt;&gt;"A"</formula>
    </cfRule>
  </conditionalFormatting>
  <conditionalFormatting sqref="M3:M33">
    <cfRule type="expression" dxfId="132" priority="16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DATE(Stammdaten!C4,Februar!A2,1)</f>
        <v>44228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2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7">
        <f t="shared" ref="G3:G33" ca="1" si="1">_xlfn.ISOWEEKNUM(H3)</f>
        <v>5</v>
      </c>
      <c r="H3" s="109">
        <f t="shared" ref="H3:H33" ca="1" si="2">$C$1+F3-1</f>
        <v>44228</v>
      </c>
      <c r="I3" s="56">
        <f ca="1">WEEKDAY(H3,2)</f>
        <v>1</v>
      </c>
      <c r="J3" s="56" t="str">
        <f ca="1">IF(COUNTIF(Tabelle2[Feiertag],Februar!H3)=1,"F","")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IF(J3="",UPPER(INDEX(Stammdaten!$C$14:$C$20,Februar!I3)),J3)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28</v>
      </c>
      <c r="B4" s="39"/>
      <c r="E4" s="56" t="str">
        <f t="shared" ca="1" si="0"/>
        <v>Di</v>
      </c>
      <c r="F4" s="57">
        <v>2</v>
      </c>
      <c r="G4" s="87">
        <f t="shared" ca="1" si="1"/>
        <v>5</v>
      </c>
      <c r="H4" s="109">
        <f t="shared" ca="1" si="2"/>
        <v>44229</v>
      </c>
      <c r="I4" s="56">
        <f t="shared" ref="I4:I33" ca="1" si="8">WEEKDAY(H4,2)</f>
        <v>2</v>
      </c>
      <c r="J4" s="56" t="str">
        <f ca="1">IF(COUNTIF(Tabelle2[Feiertag],Februar!H4)=1,"F","")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IF(J4="",UPPER(INDEX(Stammdaten!$C$14:$C$20,Februar!I4)),J4)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7">
        <f t="shared" ca="1" si="1"/>
        <v>5</v>
      </c>
      <c r="H5" s="109">
        <f t="shared" ca="1" si="2"/>
        <v>44230</v>
      </c>
      <c r="I5" s="56">
        <f t="shared" ca="1" si="8"/>
        <v>3</v>
      </c>
      <c r="J5" s="56" t="str">
        <f ca="1">IF(COUNTIF(Tabelle2[Feiertag],Februar!H5)=1,"F","")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IF(J5="",UPPER(INDEX(Stammdaten!$C$14:$C$20,Februar!I5)),J5)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Januar</v>
      </c>
      <c r="B6" s="39"/>
      <c r="E6" s="56" t="str">
        <f t="shared" ca="1" si="0"/>
        <v>Do</v>
      </c>
      <c r="F6" s="57">
        <v>4</v>
      </c>
      <c r="G6" s="87">
        <f t="shared" ca="1" si="1"/>
        <v>5</v>
      </c>
      <c r="H6" s="109">
        <f t="shared" ca="1" si="2"/>
        <v>44231</v>
      </c>
      <c r="I6" s="56">
        <f t="shared" ca="1" si="8"/>
        <v>4</v>
      </c>
      <c r="J6" s="56" t="str">
        <f ca="1">IF(COUNTIF(Tabelle2[Feiertag],Februar!H6)=1,"F","")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IF(J6="",UPPER(INDEX(Stammdaten!$C$14:$C$20,Februar!I6)),J6)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Fr</v>
      </c>
      <c r="F7" s="60">
        <v>5</v>
      </c>
      <c r="G7" s="87">
        <f t="shared" ca="1" si="1"/>
        <v>5</v>
      </c>
      <c r="H7" s="109">
        <f t="shared" ca="1" si="2"/>
        <v>44232</v>
      </c>
      <c r="I7" s="56">
        <f t="shared" ca="1" si="8"/>
        <v>5</v>
      </c>
      <c r="J7" s="56" t="str">
        <f ca="1">IF(COUNTIF(Tabelle2[Feiertag],Februar!H7)=1,"F","")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IF(J7="",UPPER(INDEX(Stammdaten!$C$14:$C$20,Februar!I7)),J7)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7">
        <f t="shared" ca="1" si="1"/>
        <v>5</v>
      </c>
      <c r="H8" s="109">
        <f t="shared" ca="1" si="2"/>
        <v>44233</v>
      </c>
      <c r="I8" s="56">
        <f t="shared" ca="1" si="8"/>
        <v>6</v>
      </c>
      <c r="J8" s="56" t="str">
        <f ca="1">IF(COUNTIF(Tabelle2[Feiertag],Februar!H8)=1,"F","")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IF(J8="",UPPER(INDEX(Stammdaten!$C$14:$C$20,Februar!I8)),J8)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7">
        <f t="shared" ca="1" si="1"/>
        <v>5</v>
      </c>
      <c r="H9" s="109">
        <f t="shared" ca="1" si="2"/>
        <v>44234</v>
      </c>
      <c r="I9" s="56">
        <f t="shared" ca="1" si="8"/>
        <v>7</v>
      </c>
      <c r="J9" s="56" t="str">
        <f ca="1">IF(COUNTIF(Tabelle2[Feiertag],Februar!H9)=1,"F","")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IF(J9="",UPPER(INDEX(Stammdaten!$C$14:$C$20,Februar!I9)),J9)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7">
        <f t="shared" ca="1" si="1"/>
        <v>6</v>
      </c>
      <c r="H10" s="109">
        <f t="shared" ca="1" si="2"/>
        <v>44235</v>
      </c>
      <c r="I10" s="56">
        <f t="shared" ca="1" si="8"/>
        <v>1</v>
      </c>
      <c r="J10" s="56" t="str">
        <f ca="1">IF(COUNTIF(Tabelle2[Feiertag],Februar!H10)=1,"F","")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IF(J10="",UPPER(INDEX(Stammdaten!$C$14:$C$20,Februar!I10)),J10)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7">
        <f t="shared" ca="1" si="1"/>
        <v>6</v>
      </c>
      <c r="H11" s="109">
        <f t="shared" ca="1" si="2"/>
        <v>44236</v>
      </c>
      <c r="I11" s="56">
        <f t="shared" ca="1" si="8"/>
        <v>2</v>
      </c>
      <c r="J11" s="56" t="str">
        <f ca="1">IF(COUNTIF(Tabelle2[Feiertag],Februar!H11)=1,"F","")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IF(J11="",UPPER(INDEX(Stammdaten!$C$14:$C$20,Februar!I11)),J11)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7">
        <f t="shared" ca="1" si="1"/>
        <v>6</v>
      </c>
      <c r="H12" s="109">
        <f t="shared" ca="1" si="2"/>
        <v>44237</v>
      </c>
      <c r="I12" s="56">
        <f t="shared" ca="1" si="8"/>
        <v>3</v>
      </c>
      <c r="J12" s="56" t="str">
        <f ca="1">IF(COUNTIF(Tabelle2[Feiertag],Februar!H12)=1,"F","")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IF(J12="",UPPER(INDEX(Stammdaten!$C$14:$C$20,Februar!I12)),J12)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Do</v>
      </c>
      <c r="F13" s="60">
        <v>11</v>
      </c>
      <c r="G13" s="87">
        <f t="shared" ca="1" si="1"/>
        <v>6</v>
      </c>
      <c r="H13" s="109">
        <f t="shared" ca="1" si="2"/>
        <v>44238</v>
      </c>
      <c r="I13" s="56">
        <f t="shared" ca="1" si="8"/>
        <v>4</v>
      </c>
      <c r="J13" s="56" t="str">
        <f ca="1">IF(COUNTIF(Tabelle2[Feiertag],Februar!H13)=1,"F","")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IF(J13="",UPPER(INDEX(Stammdaten!$C$14:$C$20,Februar!I13)),J13)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7">
        <f t="shared" ca="1" si="1"/>
        <v>6</v>
      </c>
      <c r="H14" s="109">
        <f t="shared" ca="1" si="2"/>
        <v>44239</v>
      </c>
      <c r="I14" s="56">
        <f t="shared" ca="1" si="8"/>
        <v>5</v>
      </c>
      <c r="J14" s="56" t="str">
        <f ca="1">IF(COUNTIF(Tabelle2[Feiertag],Februar!H14)=1,"F","")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IF(J14="",UPPER(INDEX(Stammdaten!$C$14:$C$20,Februar!I14)),J14)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7">
        <f t="shared" ca="1" si="1"/>
        <v>6</v>
      </c>
      <c r="H15" s="109">
        <f t="shared" ca="1" si="2"/>
        <v>44240</v>
      </c>
      <c r="I15" s="56">
        <f t="shared" ca="1" si="8"/>
        <v>6</v>
      </c>
      <c r="J15" s="56" t="str">
        <f ca="1">IF(COUNTIF(Tabelle2[Feiertag],Februar!H15)=1,"F","")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IF(J15="",UPPER(INDEX(Stammdaten!$C$14:$C$20,Februar!I15)),J15)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7">
        <f t="shared" ca="1" si="1"/>
        <v>6</v>
      </c>
      <c r="H16" s="109">
        <f t="shared" ca="1" si="2"/>
        <v>44241</v>
      </c>
      <c r="I16" s="56">
        <f t="shared" ca="1" si="8"/>
        <v>7</v>
      </c>
      <c r="J16" s="56" t="str">
        <f ca="1">IF(COUNTIF(Tabelle2[Feiertag],Februar!H16)=1,"F","")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IF(J16="",UPPER(INDEX(Stammdaten!$C$14:$C$20,Februar!I16)),J16)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Mo</v>
      </c>
      <c r="F17" s="61">
        <v>15</v>
      </c>
      <c r="G17" s="87">
        <f t="shared" ca="1" si="1"/>
        <v>7</v>
      </c>
      <c r="H17" s="109">
        <f t="shared" ca="1" si="2"/>
        <v>44242</v>
      </c>
      <c r="I17" s="56">
        <f t="shared" ca="1" si="8"/>
        <v>1</v>
      </c>
      <c r="J17" s="56" t="str">
        <f ca="1">IF(COUNTIF(Tabelle2[Feiertag],Februar!H17)=1,"F","")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IF(J17="",UPPER(INDEX(Stammdaten!$C$14:$C$20,Februar!I17)),J17)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7">
        <f t="shared" ca="1" si="1"/>
        <v>7</v>
      </c>
      <c r="H18" s="109">
        <f t="shared" ca="1" si="2"/>
        <v>44243</v>
      </c>
      <c r="I18" s="56">
        <f t="shared" ca="1" si="8"/>
        <v>2</v>
      </c>
      <c r="J18" s="56" t="str">
        <f ca="1">IF(COUNTIF(Tabelle2[Feiertag],Februar!H18)=1,"F","")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IF(J18="",UPPER(INDEX(Stammdaten!$C$14:$C$20,Februar!I18)),J18)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7">
        <f t="shared" ca="1" si="1"/>
        <v>7</v>
      </c>
      <c r="H19" s="109">
        <f t="shared" ca="1" si="2"/>
        <v>44244</v>
      </c>
      <c r="I19" s="56">
        <f t="shared" ca="1" si="8"/>
        <v>3</v>
      </c>
      <c r="J19" s="56" t="str">
        <f ca="1">IF(COUNTIF(Tabelle2[Feiertag],Februar!H19)=1,"F","")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IF(J19="",UPPER(INDEX(Stammdaten!$C$14:$C$20,Februar!I19)),J19)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7">
        <f t="shared" ca="1" si="1"/>
        <v>7</v>
      </c>
      <c r="H20" s="109">
        <f t="shared" ca="1" si="2"/>
        <v>44245</v>
      </c>
      <c r="I20" s="56">
        <f t="shared" ca="1" si="8"/>
        <v>4</v>
      </c>
      <c r="J20" s="56" t="str">
        <f ca="1">IF(COUNTIF(Tabelle2[Feiertag],Februar!H20)=1,"F","")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IF(J20="",UPPER(INDEX(Stammdaten!$C$14:$C$20,Februar!I20)),J20)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7">
        <f t="shared" ca="1" si="1"/>
        <v>7</v>
      </c>
      <c r="H21" s="109">
        <f t="shared" ca="1" si="2"/>
        <v>44246</v>
      </c>
      <c r="I21" s="56">
        <f t="shared" ca="1" si="8"/>
        <v>5</v>
      </c>
      <c r="J21" s="56" t="str">
        <f ca="1">IF(COUNTIF(Tabelle2[Feiertag],Februar!H21)=1,"F","")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IF(J21="",UPPER(INDEX(Stammdaten!$C$14:$C$20,Februar!I21)),J21)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7">
        <f t="shared" ca="1" si="1"/>
        <v>7</v>
      </c>
      <c r="H22" s="109">
        <f t="shared" ca="1" si="2"/>
        <v>44247</v>
      </c>
      <c r="I22" s="56">
        <f t="shared" ca="1" si="8"/>
        <v>6</v>
      </c>
      <c r="J22" s="56" t="str">
        <f ca="1">IF(COUNTIF(Tabelle2[Feiertag],Februar!H22)=1,"F","")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IF(J22="",UPPER(INDEX(Stammdaten!$C$14:$C$20,Februar!I22)),J22)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7">
        <f t="shared" ca="1" si="1"/>
        <v>7</v>
      </c>
      <c r="H23" s="109">
        <f t="shared" ca="1" si="2"/>
        <v>44248</v>
      </c>
      <c r="I23" s="56">
        <f t="shared" ca="1" si="8"/>
        <v>7</v>
      </c>
      <c r="J23" s="56" t="str">
        <f ca="1">IF(COUNTIF(Tabelle2[Feiertag],Februar!H23)=1,"F","")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IF(J23="",UPPER(INDEX(Stammdaten!$C$14:$C$20,Februar!I23)),J23)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7">
        <f t="shared" ca="1" si="1"/>
        <v>8</v>
      </c>
      <c r="H24" s="109">
        <f t="shared" ca="1" si="2"/>
        <v>44249</v>
      </c>
      <c r="I24" s="56">
        <f t="shared" ca="1" si="8"/>
        <v>1</v>
      </c>
      <c r="J24" s="56" t="str">
        <f ca="1">IF(COUNTIF(Tabelle2[Feiertag],Februar!H24)=1,"F","")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IF(J24="",UPPER(INDEX(Stammdaten!$C$14:$C$20,Februar!I24)),J24)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7">
        <f t="shared" ca="1" si="1"/>
        <v>8</v>
      </c>
      <c r="H25" s="109">
        <f t="shared" ca="1" si="2"/>
        <v>44250</v>
      </c>
      <c r="I25" s="56">
        <f t="shared" ca="1" si="8"/>
        <v>2</v>
      </c>
      <c r="J25" s="56" t="str">
        <f ca="1">IF(COUNTIF(Tabelle2[Feiertag],Februar!H25)=1,"F","")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IF(J25="",UPPER(INDEX(Stammdaten!$C$14:$C$20,Februar!I25)),J25)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7">
        <f t="shared" ca="1" si="1"/>
        <v>8</v>
      </c>
      <c r="H26" s="109">
        <f t="shared" ca="1" si="2"/>
        <v>44251</v>
      </c>
      <c r="I26" s="56">
        <f t="shared" ca="1" si="8"/>
        <v>3</v>
      </c>
      <c r="J26" s="56" t="str">
        <f ca="1">IF(COUNTIF(Tabelle2[Feiertag],Februar!H26)=1,"F","")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IF(J26="",UPPER(INDEX(Stammdaten!$C$14:$C$20,Februar!I26)),J26)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7">
        <f t="shared" ca="1" si="1"/>
        <v>8</v>
      </c>
      <c r="H27" s="109">
        <f t="shared" ca="1" si="2"/>
        <v>44252</v>
      </c>
      <c r="I27" s="56">
        <f t="shared" ca="1" si="8"/>
        <v>4</v>
      </c>
      <c r="J27" s="56" t="str">
        <f ca="1">IF(COUNTIF(Tabelle2[Feiertag],Februar!H27)=1,"F","")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IF(J27="",UPPER(INDEX(Stammdaten!$C$14:$C$20,Februar!I27)),J27)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7">
        <f t="shared" ca="1" si="1"/>
        <v>8</v>
      </c>
      <c r="H28" s="109">
        <f t="shared" ca="1" si="2"/>
        <v>44253</v>
      </c>
      <c r="I28" s="56">
        <f t="shared" ca="1" si="8"/>
        <v>5</v>
      </c>
      <c r="J28" s="56" t="str">
        <f ca="1">IF(COUNTIF(Tabelle2[Feiertag],Februar!H28)=1,"F","")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IF(J28="",UPPER(INDEX(Stammdaten!$C$14:$C$20,Februar!I28)),J28)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7">
        <f t="shared" ca="1" si="1"/>
        <v>8</v>
      </c>
      <c r="H29" s="109">
        <f t="shared" ca="1" si="2"/>
        <v>44254</v>
      </c>
      <c r="I29" s="56">
        <f t="shared" ca="1" si="8"/>
        <v>6</v>
      </c>
      <c r="J29" s="56" t="str">
        <f ca="1">IF(COUNTIF(Tabelle2[Feiertag],Februar!H29)=1,"F","")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IF(J29="",UPPER(INDEX(Stammdaten!$C$14:$C$20,Februar!I29)),J29)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7">
        <f t="shared" ca="1" si="1"/>
        <v>8</v>
      </c>
      <c r="H30" s="109">
        <f t="shared" ca="1" si="2"/>
        <v>44255</v>
      </c>
      <c r="I30" s="56">
        <f t="shared" ca="1" si="8"/>
        <v>7</v>
      </c>
      <c r="J30" s="56" t="str">
        <f ca="1">IF(COUNTIF(Tabelle2[Feiertag],Februar!H30)=1,"F","")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IF(J30="",UPPER(INDEX(Stammdaten!$C$14:$C$20,Februar!I30)),J30)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7">
        <f t="shared" ca="1" si="1"/>
        <v>9</v>
      </c>
      <c r="H31" s="109">
        <f t="shared" ca="1" si="2"/>
        <v>44256</v>
      </c>
      <c r="I31" s="56">
        <f t="shared" ca="1" si="8"/>
        <v>1</v>
      </c>
      <c r="J31" s="56" t="str">
        <f ca="1">IF(COUNTIF(Tabelle2[Feiertag],Februar!H31)=1,"F","")</f>
        <v/>
      </c>
      <c r="K31" s="56" t="str">
        <f t="shared" ca="1" si="9"/>
        <v>!</v>
      </c>
      <c r="L31" s="56" t="b">
        <f ca="1">ISERROR(FIND(K31,Hilf!$B$16))</f>
        <v>0</v>
      </c>
      <c r="M31" s="56" t="str" cm="1">
        <f t="array" aca="1" ref="M31" ca="1">IF(J31="",UPPER(INDEX(Stammdaten!$C$14:$C$20,Februar!I31)),J31)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7">
        <f t="shared" ca="1" si="1"/>
        <v>9</v>
      </c>
      <c r="H32" s="109">
        <f t="shared" ca="1" si="2"/>
        <v>44257</v>
      </c>
      <c r="I32" s="56">
        <f t="shared" ca="1" si="8"/>
        <v>2</v>
      </c>
      <c r="J32" s="56" t="str">
        <f ca="1">IF(COUNTIF(Tabelle2[Feiertag],Februar!H32)=1,"F","")</f>
        <v/>
      </c>
      <c r="K32" s="56" t="str">
        <f t="shared" ca="1" si="9"/>
        <v>!</v>
      </c>
      <c r="L32" s="56" t="b">
        <f ca="1">ISERROR(FIND(K32,Hilf!$B$16))</f>
        <v>0</v>
      </c>
      <c r="M32" s="56" t="str" cm="1">
        <f t="array" aca="1" ref="M32" ca="1">IF(J32="",UPPER(INDEX(Stammdaten!$C$14:$C$20,Februar!I32)),J32)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7">
        <f t="shared" ca="1" si="1"/>
        <v>9</v>
      </c>
      <c r="H33" s="109">
        <f t="shared" ca="1" si="2"/>
        <v>44258</v>
      </c>
      <c r="I33" s="56">
        <f t="shared" ca="1" si="8"/>
        <v>3</v>
      </c>
      <c r="J33" s="56" t="str">
        <f ca="1">IF(COUNTIF(Tabelle2[Feiertag],Februar!H33)=1,"F","")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IF(J33="",UPPER(INDEX(Stammdaten!$C$14:$C$20,Februar!I33)),J33)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31" priority="1" stopIfTrue="1">
      <formula>$K3="!"</formula>
    </cfRule>
  </conditionalFormatting>
  <conditionalFormatting sqref="E3:G33 O3:P33 R3:S33 U3:U33">
    <cfRule type="expression" dxfId="130" priority="3" stopIfTrue="1">
      <formula>$K3="Ü"</formula>
    </cfRule>
    <cfRule type="expression" dxfId="129" priority="4" stopIfTrue="1">
      <formula>$K3="U"</formula>
    </cfRule>
    <cfRule type="expression" dxfId="128" priority="5" stopIfTrue="1">
      <formula>$K3="K"</formula>
    </cfRule>
    <cfRule type="expression" dxfId="127" priority="6">
      <formula>$K3="D"</formula>
    </cfRule>
    <cfRule type="expression" dxfId="126" priority="7" stopIfTrue="1">
      <formula>$K3="-"</formula>
    </cfRule>
    <cfRule type="expression" dxfId="125" priority="8" stopIfTrue="1">
      <formula>$K3="F"</formula>
    </cfRule>
    <cfRule type="expression" dxfId="124" priority="9" stopIfTrue="1">
      <formula>$K3="E"</formula>
    </cfRule>
    <cfRule type="expression" dxfId="123" priority="10" stopIfTrue="1">
      <formula>$K3="A"</formula>
    </cfRule>
    <cfRule type="expression" dxfId="122" priority="11">
      <formula>TRUE</formula>
    </cfRule>
  </conditionalFormatting>
  <conditionalFormatting sqref="O3:P33 R3:S33 U3:U33">
    <cfRule type="expression" dxfId="121" priority="2">
      <formula>$K3&lt;&gt;"A"</formula>
    </cfRule>
  </conditionalFormatting>
  <conditionalFormatting sqref="M3:M33">
    <cfRule type="expression" dxfId="12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DATE(Stammdaten!C4,März!A2,1)</f>
        <v>44256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3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7">
        <f t="shared" ref="G3:G33" ca="1" si="1">_xlfn.ISOWEEKNUM(H3)</f>
        <v>9</v>
      </c>
      <c r="H3" s="109">
        <f t="shared" ref="H3:H33" ca="1" si="2">$C$1+F3-1</f>
        <v>44256</v>
      </c>
      <c r="I3" s="56">
        <f ca="1">WEEKDAY(H3,2)</f>
        <v>1</v>
      </c>
      <c r="J3" s="56" t="str">
        <f ca="1">IF(COUNTIF(Tabelle2[Feiertag],März!H3)=1,"F","")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IF(J3="",UPPER(INDEX(Stammdaten!$C$14:$C$20,März!I3)),J3)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Di</v>
      </c>
      <c r="F4" s="57">
        <v>2</v>
      </c>
      <c r="G4" s="87">
        <f t="shared" ca="1" si="1"/>
        <v>9</v>
      </c>
      <c r="H4" s="109">
        <f t="shared" ca="1" si="2"/>
        <v>44257</v>
      </c>
      <c r="I4" s="56">
        <f t="shared" ref="I4:I33" ca="1" si="8">WEEKDAY(H4,2)</f>
        <v>2</v>
      </c>
      <c r="J4" s="56" t="str">
        <f ca="1">IF(COUNTIF(Tabelle2[Feiertag],März!H4)=1,"F","")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IF(J4="",UPPER(INDEX(Stammdaten!$C$14:$C$20,März!I4)),J4)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7">
        <f t="shared" ca="1" si="1"/>
        <v>9</v>
      </c>
      <c r="H5" s="109">
        <f t="shared" ca="1" si="2"/>
        <v>44258</v>
      </c>
      <c r="I5" s="56">
        <f t="shared" ca="1" si="8"/>
        <v>3</v>
      </c>
      <c r="J5" s="56" t="str">
        <f ca="1">IF(COUNTIF(Tabelle2[Feiertag],März!H5)=1,"F","")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IF(J5="",UPPER(INDEX(Stammdaten!$C$14:$C$20,März!I5)),J5)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Februar</v>
      </c>
      <c r="B6" s="39"/>
      <c r="E6" s="56" t="str">
        <f t="shared" ca="1" si="0"/>
        <v>Do</v>
      </c>
      <c r="F6" s="57">
        <v>4</v>
      </c>
      <c r="G6" s="87">
        <f t="shared" ca="1" si="1"/>
        <v>9</v>
      </c>
      <c r="H6" s="109">
        <f t="shared" ca="1" si="2"/>
        <v>44259</v>
      </c>
      <c r="I6" s="56">
        <f t="shared" ca="1" si="8"/>
        <v>4</v>
      </c>
      <c r="J6" s="56" t="str">
        <f ca="1">IF(COUNTIF(Tabelle2[Feiertag],März!H6)=1,"F","")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IF(J6="",UPPER(INDEX(Stammdaten!$C$14:$C$20,März!I6)),J6)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Fr</v>
      </c>
      <c r="F7" s="60">
        <v>5</v>
      </c>
      <c r="G7" s="87">
        <f t="shared" ca="1" si="1"/>
        <v>9</v>
      </c>
      <c r="H7" s="109">
        <f t="shared" ca="1" si="2"/>
        <v>44260</v>
      </c>
      <c r="I7" s="56">
        <f t="shared" ca="1" si="8"/>
        <v>5</v>
      </c>
      <c r="J7" s="56" t="str">
        <f ca="1">IF(COUNTIF(Tabelle2[Feiertag],März!H7)=1,"F","")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IF(J7="",UPPER(INDEX(Stammdaten!$C$14:$C$20,März!I7)),J7)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7">
        <f t="shared" ca="1" si="1"/>
        <v>9</v>
      </c>
      <c r="H8" s="109">
        <f t="shared" ca="1" si="2"/>
        <v>44261</v>
      </c>
      <c r="I8" s="56">
        <f t="shared" ca="1" si="8"/>
        <v>6</v>
      </c>
      <c r="J8" s="56" t="str">
        <f ca="1">IF(COUNTIF(Tabelle2[Feiertag],März!H8)=1,"F","")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IF(J8="",UPPER(INDEX(Stammdaten!$C$14:$C$20,März!I8)),J8)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7">
        <f t="shared" ca="1" si="1"/>
        <v>9</v>
      </c>
      <c r="H9" s="109">
        <f t="shared" ca="1" si="2"/>
        <v>44262</v>
      </c>
      <c r="I9" s="56">
        <f t="shared" ca="1" si="8"/>
        <v>7</v>
      </c>
      <c r="J9" s="56" t="str">
        <f ca="1">IF(COUNTIF(Tabelle2[Feiertag],März!H9)=1,"F","")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IF(J9="",UPPER(INDEX(Stammdaten!$C$14:$C$20,März!I9)),J9)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7">
        <f t="shared" ca="1" si="1"/>
        <v>10</v>
      </c>
      <c r="H10" s="109">
        <f t="shared" ca="1" si="2"/>
        <v>44263</v>
      </c>
      <c r="I10" s="56">
        <f t="shared" ca="1" si="8"/>
        <v>1</v>
      </c>
      <c r="J10" s="56" t="str">
        <f ca="1">IF(COUNTIF(Tabelle2[Feiertag],März!H10)=1,"F","")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IF(J10="",UPPER(INDEX(Stammdaten!$C$14:$C$20,März!I10)),J10)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7">
        <f t="shared" ca="1" si="1"/>
        <v>10</v>
      </c>
      <c r="H11" s="109">
        <f t="shared" ca="1" si="2"/>
        <v>44264</v>
      </c>
      <c r="I11" s="56">
        <f t="shared" ca="1" si="8"/>
        <v>2</v>
      </c>
      <c r="J11" s="56" t="str">
        <f ca="1">IF(COUNTIF(Tabelle2[Feiertag],März!H11)=1,"F","")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IF(J11="",UPPER(INDEX(Stammdaten!$C$14:$C$20,März!I11)),J11)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7">
        <f t="shared" ca="1" si="1"/>
        <v>10</v>
      </c>
      <c r="H12" s="109">
        <f t="shared" ca="1" si="2"/>
        <v>44265</v>
      </c>
      <c r="I12" s="56">
        <f t="shared" ca="1" si="8"/>
        <v>3</v>
      </c>
      <c r="J12" s="56" t="str">
        <f ca="1">IF(COUNTIF(Tabelle2[Feiertag],März!H12)=1,"F","")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IF(J12="",UPPER(INDEX(Stammdaten!$C$14:$C$20,März!I12)),J12)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Do</v>
      </c>
      <c r="F13" s="60">
        <v>11</v>
      </c>
      <c r="G13" s="87">
        <f t="shared" ca="1" si="1"/>
        <v>10</v>
      </c>
      <c r="H13" s="109">
        <f t="shared" ca="1" si="2"/>
        <v>44266</v>
      </c>
      <c r="I13" s="56">
        <f t="shared" ca="1" si="8"/>
        <v>4</v>
      </c>
      <c r="J13" s="56" t="str">
        <f ca="1">IF(COUNTIF(Tabelle2[Feiertag],März!H13)=1,"F","")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IF(J13="",UPPER(INDEX(Stammdaten!$C$14:$C$20,März!I13)),J13)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7">
        <f t="shared" ca="1" si="1"/>
        <v>10</v>
      </c>
      <c r="H14" s="109">
        <f t="shared" ca="1" si="2"/>
        <v>44267</v>
      </c>
      <c r="I14" s="56">
        <f t="shared" ca="1" si="8"/>
        <v>5</v>
      </c>
      <c r="J14" s="56" t="str">
        <f ca="1">IF(COUNTIF(Tabelle2[Feiertag],März!H14)=1,"F","")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IF(J14="",UPPER(INDEX(Stammdaten!$C$14:$C$20,März!I14)),J14)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7">
        <f t="shared" ca="1" si="1"/>
        <v>10</v>
      </c>
      <c r="H15" s="109">
        <f t="shared" ca="1" si="2"/>
        <v>44268</v>
      </c>
      <c r="I15" s="56">
        <f t="shared" ca="1" si="8"/>
        <v>6</v>
      </c>
      <c r="J15" s="56" t="str">
        <f ca="1">IF(COUNTIF(Tabelle2[Feiertag],März!H15)=1,"F","")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IF(J15="",UPPER(INDEX(Stammdaten!$C$14:$C$20,März!I15)),J15)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7">
        <f t="shared" ca="1" si="1"/>
        <v>10</v>
      </c>
      <c r="H16" s="109">
        <f t="shared" ca="1" si="2"/>
        <v>44269</v>
      </c>
      <c r="I16" s="56">
        <f t="shared" ca="1" si="8"/>
        <v>7</v>
      </c>
      <c r="J16" s="56" t="str">
        <f ca="1">IF(COUNTIF(Tabelle2[Feiertag],März!H16)=1,"F","")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IF(J16="",UPPER(INDEX(Stammdaten!$C$14:$C$20,März!I16)),J16)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23</v>
      </c>
      <c r="E17" s="56" t="str">
        <f t="shared" ca="1" si="0"/>
        <v>Mo</v>
      </c>
      <c r="F17" s="61">
        <v>15</v>
      </c>
      <c r="G17" s="87">
        <f t="shared" ca="1" si="1"/>
        <v>11</v>
      </c>
      <c r="H17" s="109">
        <f t="shared" ca="1" si="2"/>
        <v>44270</v>
      </c>
      <c r="I17" s="56">
        <f t="shared" ca="1" si="8"/>
        <v>1</v>
      </c>
      <c r="J17" s="56" t="str">
        <f ca="1">IF(COUNTIF(Tabelle2[Feiertag],März!H17)=1,"F","")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IF(J17="",UPPER(INDEX(Stammdaten!$C$14:$C$20,März!I17)),J17)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7">
        <f t="shared" ca="1" si="1"/>
        <v>11</v>
      </c>
      <c r="H18" s="109">
        <f t="shared" ca="1" si="2"/>
        <v>44271</v>
      </c>
      <c r="I18" s="56">
        <f t="shared" ca="1" si="8"/>
        <v>2</v>
      </c>
      <c r="J18" s="56" t="str">
        <f ca="1">IF(COUNTIF(Tabelle2[Feiertag],März!H18)=1,"F","")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IF(J18="",UPPER(INDEX(Stammdaten!$C$14:$C$20,März!I18)),J18)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7">
        <f t="shared" ca="1" si="1"/>
        <v>11</v>
      </c>
      <c r="H19" s="109">
        <f t="shared" ca="1" si="2"/>
        <v>44272</v>
      </c>
      <c r="I19" s="56">
        <f t="shared" ca="1" si="8"/>
        <v>3</v>
      </c>
      <c r="J19" s="56" t="str">
        <f ca="1">IF(COUNTIF(Tabelle2[Feiertag],März!H19)=1,"F","")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IF(J19="",UPPER(INDEX(Stammdaten!$C$14:$C$20,März!I19)),J19)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7">
        <f t="shared" ca="1" si="1"/>
        <v>11</v>
      </c>
      <c r="H20" s="109">
        <f t="shared" ca="1" si="2"/>
        <v>44273</v>
      </c>
      <c r="I20" s="56">
        <f t="shared" ca="1" si="8"/>
        <v>4</v>
      </c>
      <c r="J20" s="56" t="str">
        <f ca="1">IF(COUNTIF(Tabelle2[Feiertag],März!H20)=1,"F","")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IF(J20="",UPPER(INDEX(Stammdaten!$C$14:$C$20,März!I20)),J20)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7">
        <f t="shared" ca="1" si="1"/>
        <v>11</v>
      </c>
      <c r="H21" s="109">
        <f t="shared" ca="1" si="2"/>
        <v>44274</v>
      </c>
      <c r="I21" s="56">
        <f t="shared" ca="1" si="8"/>
        <v>5</v>
      </c>
      <c r="J21" s="56" t="str">
        <f ca="1">IF(COUNTIF(Tabelle2[Feiertag],März!H21)=1,"F","")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IF(J21="",UPPER(INDEX(Stammdaten!$C$14:$C$20,März!I21)),J21)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7">
        <f t="shared" ca="1" si="1"/>
        <v>11</v>
      </c>
      <c r="H22" s="109">
        <f t="shared" ca="1" si="2"/>
        <v>44275</v>
      </c>
      <c r="I22" s="56">
        <f t="shared" ca="1" si="8"/>
        <v>6</v>
      </c>
      <c r="J22" s="56" t="str">
        <f ca="1">IF(COUNTIF(Tabelle2[Feiertag],März!H22)=1,"F","")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IF(J22="",UPPER(INDEX(Stammdaten!$C$14:$C$20,März!I22)),J22)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7">
        <f t="shared" ca="1" si="1"/>
        <v>11</v>
      </c>
      <c r="H23" s="109">
        <f t="shared" ca="1" si="2"/>
        <v>44276</v>
      </c>
      <c r="I23" s="56">
        <f t="shared" ca="1" si="8"/>
        <v>7</v>
      </c>
      <c r="J23" s="56" t="str">
        <f ca="1">IF(COUNTIF(Tabelle2[Feiertag],März!H23)=1,"F","")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IF(J23="",UPPER(INDEX(Stammdaten!$C$14:$C$20,März!I23)),J23)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7">
        <f t="shared" ca="1" si="1"/>
        <v>12</v>
      </c>
      <c r="H24" s="109">
        <f t="shared" ca="1" si="2"/>
        <v>44277</v>
      </c>
      <c r="I24" s="56">
        <f t="shared" ca="1" si="8"/>
        <v>1</v>
      </c>
      <c r="J24" s="56" t="str">
        <f ca="1">IF(COUNTIF(Tabelle2[Feiertag],März!H24)=1,"F","")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IF(J24="",UPPER(INDEX(Stammdaten!$C$14:$C$20,März!I24)),J24)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7">
        <f t="shared" ca="1" si="1"/>
        <v>12</v>
      </c>
      <c r="H25" s="109">
        <f t="shared" ca="1" si="2"/>
        <v>44278</v>
      </c>
      <c r="I25" s="56">
        <f t="shared" ca="1" si="8"/>
        <v>2</v>
      </c>
      <c r="J25" s="56" t="str">
        <f ca="1">IF(COUNTIF(Tabelle2[Feiertag],März!H25)=1,"F","")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IF(J25="",UPPER(INDEX(Stammdaten!$C$14:$C$20,März!I25)),J25)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7">
        <f t="shared" ca="1" si="1"/>
        <v>12</v>
      </c>
      <c r="H26" s="109">
        <f t="shared" ca="1" si="2"/>
        <v>44279</v>
      </c>
      <c r="I26" s="56">
        <f t="shared" ca="1" si="8"/>
        <v>3</v>
      </c>
      <c r="J26" s="56" t="str">
        <f ca="1">IF(COUNTIF(Tabelle2[Feiertag],März!H26)=1,"F","")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IF(J26="",UPPER(INDEX(Stammdaten!$C$14:$C$20,März!I26)),J26)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7">
        <f t="shared" ca="1" si="1"/>
        <v>12</v>
      </c>
      <c r="H27" s="109">
        <f t="shared" ca="1" si="2"/>
        <v>44280</v>
      </c>
      <c r="I27" s="56">
        <f t="shared" ca="1" si="8"/>
        <v>4</v>
      </c>
      <c r="J27" s="56" t="str">
        <f ca="1">IF(COUNTIF(Tabelle2[Feiertag],März!H27)=1,"F","")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IF(J27="",UPPER(INDEX(Stammdaten!$C$14:$C$20,März!I27)),J27)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7">
        <f t="shared" ca="1" si="1"/>
        <v>12</v>
      </c>
      <c r="H28" s="109">
        <f t="shared" ca="1" si="2"/>
        <v>44281</v>
      </c>
      <c r="I28" s="56">
        <f t="shared" ca="1" si="8"/>
        <v>5</v>
      </c>
      <c r="J28" s="56" t="str">
        <f ca="1">IF(COUNTIF(Tabelle2[Feiertag],März!H28)=1,"F","")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IF(J28="",UPPER(INDEX(Stammdaten!$C$14:$C$20,März!I28)),J28)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7">
        <f t="shared" ca="1" si="1"/>
        <v>12</v>
      </c>
      <c r="H29" s="109">
        <f t="shared" ca="1" si="2"/>
        <v>44282</v>
      </c>
      <c r="I29" s="56">
        <f t="shared" ca="1" si="8"/>
        <v>6</v>
      </c>
      <c r="J29" s="56" t="str">
        <f ca="1">IF(COUNTIF(Tabelle2[Feiertag],März!H29)=1,"F","")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IF(J29="",UPPER(INDEX(Stammdaten!$C$14:$C$20,März!I29)),J29)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7">
        <f t="shared" ca="1" si="1"/>
        <v>12</v>
      </c>
      <c r="H30" s="109">
        <f t="shared" ca="1" si="2"/>
        <v>44283</v>
      </c>
      <c r="I30" s="56">
        <f t="shared" ca="1" si="8"/>
        <v>7</v>
      </c>
      <c r="J30" s="56" t="str">
        <f ca="1">IF(COUNTIF(Tabelle2[Feiertag],März!H30)=1,"F","")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IF(J30="",UPPER(INDEX(Stammdaten!$C$14:$C$20,März!I30)),J30)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7">
        <f t="shared" ca="1" si="1"/>
        <v>13</v>
      </c>
      <c r="H31" s="109">
        <f t="shared" ca="1" si="2"/>
        <v>44284</v>
      </c>
      <c r="I31" s="56">
        <f t="shared" ca="1" si="8"/>
        <v>1</v>
      </c>
      <c r="J31" s="56" t="str">
        <f ca="1">IF(COUNTIF(Tabelle2[Feiertag],März!H31)=1,"F","")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IF(J31="",UPPER(INDEX(Stammdaten!$C$14:$C$20,März!I31)),J31)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7">
        <f t="shared" ca="1" si="1"/>
        <v>13</v>
      </c>
      <c r="H32" s="109">
        <f t="shared" ca="1" si="2"/>
        <v>44285</v>
      </c>
      <c r="I32" s="56">
        <f t="shared" ca="1" si="8"/>
        <v>2</v>
      </c>
      <c r="J32" s="56" t="str">
        <f ca="1">IF(COUNTIF(Tabelle2[Feiertag],März!H32)=1,"F","")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IF(J32="",UPPER(INDEX(Stammdaten!$C$14:$C$20,März!I32)),J32)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7">
        <f t="shared" ca="1" si="1"/>
        <v>13</v>
      </c>
      <c r="H33" s="109">
        <f t="shared" ca="1" si="2"/>
        <v>44286</v>
      </c>
      <c r="I33" s="56">
        <f t="shared" ca="1" si="8"/>
        <v>3</v>
      </c>
      <c r="J33" s="56" t="str">
        <f ca="1">IF(COUNTIF(Tabelle2[Feiertag],März!H33)=1,"F","")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IF(J33="",UPPER(INDEX(Stammdaten!$C$14:$C$20,März!I33)),J33)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19" priority="1" stopIfTrue="1">
      <formula>$K3="!"</formula>
    </cfRule>
  </conditionalFormatting>
  <conditionalFormatting sqref="E3:G33 O3:P33 R3:S33 U3:U33">
    <cfRule type="expression" dxfId="118" priority="3" stopIfTrue="1">
      <formula>$K3="Ü"</formula>
    </cfRule>
    <cfRule type="expression" dxfId="117" priority="4" stopIfTrue="1">
      <formula>$K3="U"</formula>
    </cfRule>
    <cfRule type="expression" dxfId="116" priority="5" stopIfTrue="1">
      <formula>$K3="K"</formula>
    </cfRule>
    <cfRule type="expression" dxfId="115" priority="6">
      <formula>$K3="D"</formula>
    </cfRule>
    <cfRule type="expression" dxfId="114" priority="7" stopIfTrue="1">
      <formula>$K3="-"</formula>
    </cfRule>
    <cfRule type="expression" dxfId="113" priority="8" stopIfTrue="1">
      <formula>$K3="F"</formula>
    </cfRule>
    <cfRule type="expression" dxfId="112" priority="9" stopIfTrue="1">
      <formula>$K3="E"</formula>
    </cfRule>
    <cfRule type="expression" dxfId="111" priority="10" stopIfTrue="1">
      <formula>$K3="A"</formula>
    </cfRule>
    <cfRule type="expression" dxfId="110" priority="11">
      <formula>TRUE</formula>
    </cfRule>
  </conditionalFormatting>
  <conditionalFormatting sqref="O3:P33 R3:S33 U3:U33">
    <cfRule type="expression" dxfId="109" priority="2">
      <formula>$K3&lt;&gt;"A"</formula>
    </cfRule>
  </conditionalFormatting>
  <conditionalFormatting sqref="M3:M33">
    <cfRule type="expression" dxfId="108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DATE(Stammdaten!C4,April!A2,1)</f>
        <v>44287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4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Do</v>
      </c>
      <c r="F3" s="57">
        <v>1</v>
      </c>
      <c r="G3" s="87">
        <f t="shared" ref="G3:G33" ca="1" si="1">_xlfn.ISOWEEKNUM(H3)</f>
        <v>13</v>
      </c>
      <c r="H3" s="109">
        <f t="shared" ref="H3:H33" ca="1" si="2">$C$1+F3-1</f>
        <v>44287</v>
      </c>
      <c r="I3" s="56">
        <f ca="1">WEEKDAY(H3,2)</f>
        <v>4</v>
      </c>
      <c r="J3" s="56" t="str">
        <f ca="1">IF(COUNTIF(Tabelle2[Feiertag],April!H3)=1,"F","")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IF(J3="",UPPER(INDEX(Stammdaten!$C$14:$C$20,April!I3)),J3)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30</v>
      </c>
      <c r="B4" s="39"/>
      <c r="E4" s="56" t="str">
        <f t="shared" ca="1" si="0"/>
        <v>Fr</v>
      </c>
      <c r="F4" s="57">
        <v>2</v>
      </c>
      <c r="G4" s="87">
        <f t="shared" ca="1" si="1"/>
        <v>13</v>
      </c>
      <c r="H4" s="109">
        <f t="shared" ca="1" si="2"/>
        <v>44288</v>
      </c>
      <c r="I4" s="56">
        <f t="shared" ref="I4:I33" ca="1" si="8">WEEKDAY(H4,2)</f>
        <v>5</v>
      </c>
      <c r="J4" s="56" t="str">
        <f ca="1">IF(COUNTIF(Tabelle2[Feiertag],April!H4)=1,"F","")</f>
        <v>F</v>
      </c>
      <c r="K4" s="56" t="str">
        <f t="shared" ref="K4:K33" ca="1" si="9">IF(F4&gt;$A$4,"!",IF(ISBLANK(N4),M4,UPPER(N4)))</f>
        <v>F</v>
      </c>
      <c r="L4" s="56" t="b">
        <f ca="1">ISERROR(FIND(K4,Hilf!$B$16))</f>
        <v>0</v>
      </c>
      <c r="M4" s="56" t="str" cm="1">
        <f t="array" aca="1" ref="M4" ca="1">IF(J4="",UPPER(INDEX(Stammdaten!$C$14:$C$20,April!I4)),J4)</f>
        <v>F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Sa</v>
      </c>
      <c r="F5" s="57">
        <v>3</v>
      </c>
      <c r="G5" s="87">
        <f t="shared" ca="1" si="1"/>
        <v>13</v>
      </c>
      <c r="H5" s="109">
        <f t="shared" ca="1" si="2"/>
        <v>44289</v>
      </c>
      <c r="I5" s="56">
        <f t="shared" ca="1" si="8"/>
        <v>6</v>
      </c>
      <c r="J5" s="56" t="str">
        <f ca="1">IF(COUNTIF(Tabelle2[Feiertag],April!H5)=1,"F","")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IF(J5="",UPPER(INDEX(Stammdaten!$C$14:$C$20,April!I5)),J5)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März</v>
      </c>
      <c r="B6" s="39"/>
      <c r="E6" s="56" t="str">
        <f t="shared" ca="1" si="0"/>
        <v>So</v>
      </c>
      <c r="F6" s="57">
        <v>4</v>
      </c>
      <c r="G6" s="87">
        <f t="shared" ca="1" si="1"/>
        <v>13</v>
      </c>
      <c r="H6" s="109">
        <f t="shared" ca="1" si="2"/>
        <v>44290</v>
      </c>
      <c r="I6" s="56">
        <f t="shared" ca="1" si="8"/>
        <v>7</v>
      </c>
      <c r="J6" s="56" t="str">
        <f ca="1">IF(COUNTIF(Tabelle2[Feiertag],April!H6)=1,"F","")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IF(J6="",UPPER(INDEX(Stammdaten!$C$14:$C$20,April!I6)),J6)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Mo</v>
      </c>
      <c r="F7" s="60">
        <v>5</v>
      </c>
      <c r="G7" s="87">
        <f t="shared" ca="1" si="1"/>
        <v>14</v>
      </c>
      <c r="H7" s="109">
        <f t="shared" ca="1" si="2"/>
        <v>44291</v>
      </c>
      <c r="I7" s="56">
        <f t="shared" ca="1" si="8"/>
        <v>1</v>
      </c>
      <c r="J7" s="56" t="str">
        <f ca="1">IF(COUNTIF(Tabelle2[Feiertag],April!H7)=1,"F","")</f>
        <v>F</v>
      </c>
      <c r="K7" s="56" t="str">
        <f t="shared" ca="1" si="9"/>
        <v>F</v>
      </c>
      <c r="L7" s="56" t="b">
        <f ca="1">ISERROR(FIND(K7,Hilf!$B$16))</f>
        <v>0</v>
      </c>
      <c r="M7" s="56" t="str" cm="1">
        <f t="array" aca="1" ref="M7" ca="1">IF(J7="",UPPER(INDEX(Stammdaten!$C$14:$C$20,April!I7)),J7)</f>
        <v>F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Di</v>
      </c>
      <c r="F8" s="60">
        <v>6</v>
      </c>
      <c r="G8" s="87">
        <f t="shared" ca="1" si="1"/>
        <v>14</v>
      </c>
      <c r="H8" s="109">
        <f t="shared" ca="1" si="2"/>
        <v>44292</v>
      </c>
      <c r="I8" s="56">
        <f t="shared" ca="1" si="8"/>
        <v>2</v>
      </c>
      <c r="J8" s="56" t="str">
        <f ca="1">IF(COUNTIF(Tabelle2[Feiertag],April!H8)=1,"F","")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IF(J8="",UPPER(INDEX(Stammdaten!$C$14:$C$20,April!I8)),J8)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Mi</v>
      </c>
      <c r="F9" s="60">
        <v>7</v>
      </c>
      <c r="G9" s="87">
        <f t="shared" ca="1" si="1"/>
        <v>14</v>
      </c>
      <c r="H9" s="109">
        <f t="shared" ca="1" si="2"/>
        <v>44293</v>
      </c>
      <c r="I9" s="56">
        <f t="shared" ca="1" si="8"/>
        <v>3</v>
      </c>
      <c r="J9" s="56" t="str">
        <f ca="1">IF(COUNTIF(Tabelle2[Feiertag],April!H9)=1,"F","")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IF(J9="",UPPER(INDEX(Stammdaten!$C$14:$C$20,April!I9)),J9)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Do</v>
      </c>
      <c r="F10" s="60">
        <v>8</v>
      </c>
      <c r="G10" s="87">
        <f t="shared" ca="1" si="1"/>
        <v>14</v>
      </c>
      <c r="H10" s="109">
        <f t="shared" ca="1" si="2"/>
        <v>44294</v>
      </c>
      <c r="I10" s="56">
        <f t="shared" ca="1" si="8"/>
        <v>4</v>
      </c>
      <c r="J10" s="56" t="str">
        <f ca="1">IF(COUNTIF(Tabelle2[Feiertag],April!H10)=1,"F","")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IF(J10="",UPPER(INDEX(Stammdaten!$C$14:$C$20,April!I10)),J10)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Fr</v>
      </c>
      <c r="F11" s="60">
        <v>9</v>
      </c>
      <c r="G11" s="87">
        <f t="shared" ca="1" si="1"/>
        <v>14</v>
      </c>
      <c r="H11" s="109">
        <f t="shared" ca="1" si="2"/>
        <v>44295</v>
      </c>
      <c r="I11" s="56">
        <f t="shared" ca="1" si="8"/>
        <v>5</v>
      </c>
      <c r="J11" s="56" t="str">
        <f ca="1">IF(COUNTIF(Tabelle2[Feiertag],April!H11)=1,"F","")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IF(J11="",UPPER(INDEX(Stammdaten!$C$14:$C$20,April!I11)),J11)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Sa</v>
      </c>
      <c r="F12" s="60">
        <v>10</v>
      </c>
      <c r="G12" s="87">
        <f t="shared" ca="1" si="1"/>
        <v>14</v>
      </c>
      <c r="H12" s="109">
        <f t="shared" ca="1" si="2"/>
        <v>44296</v>
      </c>
      <c r="I12" s="56">
        <f t="shared" ca="1" si="8"/>
        <v>6</v>
      </c>
      <c r="J12" s="56" t="str">
        <f ca="1">IF(COUNTIF(Tabelle2[Feiertag],April!H12)=1,"F","")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IF(J12="",UPPER(INDEX(Stammdaten!$C$14:$C$20,April!I12)),J12)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So</v>
      </c>
      <c r="F13" s="60">
        <v>11</v>
      </c>
      <c r="G13" s="87">
        <f t="shared" ca="1" si="1"/>
        <v>14</v>
      </c>
      <c r="H13" s="109">
        <f t="shared" ca="1" si="2"/>
        <v>44297</v>
      </c>
      <c r="I13" s="56">
        <f t="shared" ca="1" si="8"/>
        <v>7</v>
      </c>
      <c r="J13" s="56" t="str">
        <f ca="1">IF(COUNTIF(Tabelle2[Feiertag],April!H13)=1,"F","")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IF(J13="",UPPER(INDEX(Stammdaten!$C$14:$C$20,April!I13)),J13)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Mo</v>
      </c>
      <c r="F14" s="60">
        <v>12</v>
      </c>
      <c r="G14" s="87">
        <f t="shared" ca="1" si="1"/>
        <v>15</v>
      </c>
      <c r="H14" s="109">
        <f t="shared" ca="1" si="2"/>
        <v>44298</v>
      </c>
      <c r="I14" s="56">
        <f t="shared" ca="1" si="8"/>
        <v>1</v>
      </c>
      <c r="J14" s="56" t="str">
        <f ca="1">IF(COUNTIF(Tabelle2[Feiertag],April!H14)=1,"F","")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IF(J14="",UPPER(INDEX(Stammdaten!$C$14:$C$20,April!I14)),J14)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Di</v>
      </c>
      <c r="F15" s="61">
        <v>13</v>
      </c>
      <c r="G15" s="87">
        <f t="shared" ca="1" si="1"/>
        <v>15</v>
      </c>
      <c r="H15" s="109">
        <f t="shared" ca="1" si="2"/>
        <v>44299</v>
      </c>
      <c r="I15" s="56">
        <f t="shared" ca="1" si="8"/>
        <v>2</v>
      </c>
      <c r="J15" s="56" t="str">
        <f ca="1">IF(COUNTIF(Tabelle2[Feiertag],April!H15)=1,"F","")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IF(J15="",UPPER(INDEX(Stammdaten!$C$14:$C$20,April!I15)),J15)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Mi</v>
      </c>
      <c r="F16" s="61">
        <v>14</v>
      </c>
      <c r="G16" s="87">
        <f t="shared" ca="1" si="1"/>
        <v>15</v>
      </c>
      <c r="H16" s="109">
        <f t="shared" ca="1" si="2"/>
        <v>44300</v>
      </c>
      <c r="I16" s="56">
        <f t="shared" ca="1" si="8"/>
        <v>3</v>
      </c>
      <c r="J16" s="56" t="str">
        <f ca="1">IF(COUNTIF(Tabelle2[Feiertag],April!H16)=1,"F","")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IF(J16="",UPPER(INDEX(Stammdaten!$C$14:$C$20,April!I16)),J16)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Do</v>
      </c>
      <c r="F17" s="61">
        <v>15</v>
      </c>
      <c r="G17" s="87">
        <f t="shared" ca="1" si="1"/>
        <v>15</v>
      </c>
      <c r="H17" s="109">
        <f t="shared" ca="1" si="2"/>
        <v>44301</v>
      </c>
      <c r="I17" s="56">
        <f t="shared" ca="1" si="8"/>
        <v>4</v>
      </c>
      <c r="J17" s="56" t="str">
        <f ca="1">IF(COUNTIF(Tabelle2[Feiertag],April!H17)=1,"F","")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IF(J17="",UPPER(INDEX(Stammdaten!$C$14:$C$20,April!I17)),J17)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Fr</v>
      </c>
      <c r="F18" s="61">
        <v>16</v>
      </c>
      <c r="G18" s="87">
        <f t="shared" ca="1" si="1"/>
        <v>15</v>
      </c>
      <c r="H18" s="109">
        <f t="shared" ca="1" si="2"/>
        <v>44302</v>
      </c>
      <c r="I18" s="56">
        <f t="shared" ca="1" si="8"/>
        <v>5</v>
      </c>
      <c r="J18" s="56" t="str">
        <f ca="1">IF(COUNTIF(Tabelle2[Feiertag],April!H18)=1,"F","")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IF(J18="",UPPER(INDEX(Stammdaten!$C$14:$C$20,April!I18)),J18)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Sa</v>
      </c>
      <c r="F19" s="61">
        <v>17</v>
      </c>
      <c r="G19" s="87">
        <f t="shared" ca="1" si="1"/>
        <v>15</v>
      </c>
      <c r="H19" s="109">
        <f t="shared" ca="1" si="2"/>
        <v>44303</v>
      </c>
      <c r="I19" s="56">
        <f t="shared" ca="1" si="8"/>
        <v>6</v>
      </c>
      <c r="J19" s="56" t="str">
        <f ca="1">IF(COUNTIF(Tabelle2[Feiertag],April!H19)=1,"F","")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IF(J19="",UPPER(INDEX(Stammdaten!$C$14:$C$20,April!I19)),J19)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So</v>
      </c>
      <c r="F20" s="57">
        <v>18</v>
      </c>
      <c r="G20" s="87">
        <f t="shared" ca="1" si="1"/>
        <v>15</v>
      </c>
      <c r="H20" s="109">
        <f t="shared" ca="1" si="2"/>
        <v>44304</v>
      </c>
      <c r="I20" s="56">
        <f t="shared" ca="1" si="8"/>
        <v>7</v>
      </c>
      <c r="J20" s="56" t="str">
        <f ca="1">IF(COUNTIF(Tabelle2[Feiertag],April!H20)=1,"F","")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IF(J20="",UPPER(INDEX(Stammdaten!$C$14:$C$20,April!I20)),J20)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Mo</v>
      </c>
      <c r="F21" s="57">
        <v>19</v>
      </c>
      <c r="G21" s="87">
        <f t="shared" ca="1" si="1"/>
        <v>16</v>
      </c>
      <c r="H21" s="109">
        <f t="shared" ca="1" si="2"/>
        <v>44305</v>
      </c>
      <c r="I21" s="56">
        <f t="shared" ca="1" si="8"/>
        <v>1</v>
      </c>
      <c r="J21" s="56" t="str">
        <f ca="1">IF(COUNTIF(Tabelle2[Feiertag],April!H21)=1,"F","")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IF(J21="",UPPER(INDEX(Stammdaten!$C$14:$C$20,April!I21)),J21)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Di</v>
      </c>
      <c r="F22" s="57">
        <v>20</v>
      </c>
      <c r="G22" s="87">
        <f t="shared" ca="1" si="1"/>
        <v>16</v>
      </c>
      <c r="H22" s="109">
        <f t="shared" ca="1" si="2"/>
        <v>44306</v>
      </c>
      <c r="I22" s="56">
        <f t="shared" ca="1" si="8"/>
        <v>2</v>
      </c>
      <c r="J22" s="56" t="str">
        <f ca="1">IF(COUNTIF(Tabelle2[Feiertag],April!H22)=1,"F","")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IF(J22="",UPPER(INDEX(Stammdaten!$C$14:$C$20,April!I22)),J22)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Mi</v>
      </c>
      <c r="F23" s="57">
        <v>21</v>
      </c>
      <c r="G23" s="87">
        <f t="shared" ca="1" si="1"/>
        <v>16</v>
      </c>
      <c r="H23" s="109">
        <f t="shared" ca="1" si="2"/>
        <v>44307</v>
      </c>
      <c r="I23" s="56">
        <f t="shared" ca="1" si="8"/>
        <v>3</v>
      </c>
      <c r="J23" s="56" t="str">
        <f ca="1">IF(COUNTIF(Tabelle2[Feiertag],April!H23)=1,"F","")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IF(J23="",UPPER(INDEX(Stammdaten!$C$14:$C$20,April!I23)),J23)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Do</v>
      </c>
      <c r="F24" s="57">
        <v>22</v>
      </c>
      <c r="G24" s="87">
        <f t="shared" ca="1" si="1"/>
        <v>16</v>
      </c>
      <c r="H24" s="109">
        <f t="shared" ca="1" si="2"/>
        <v>44308</v>
      </c>
      <c r="I24" s="56">
        <f t="shared" ca="1" si="8"/>
        <v>4</v>
      </c>
      <c r="J24" s="56" t="str">
        <f ca="1">IF(COUNTIF(Tabelle2[Feiertag],April!H24)=1,"F","")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IF(J24="",UPPER(INDEX(Stammdaten!$C$14:$C$20,April!I24)),J24)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Fr</v>
      </c>
      <c r="F25" s="57">
        <v>23</v>
      </c>
      <c r="G25" s="87">
        <f t="shared" ca="1" si="1"/>
        <v>16</v>
      </c>
      <c r="H25" s="109">
        <f t="shared" ca="1" si="2"/>
        <v>44309</v>
      </c>
      <c r="I25" s="56">
        <f t="shared" ca="1" si="8"/>
        <v>5</v>
      </c>
      <c r="J25" s="56" t="str">
        <f ca="1">IF(COUNTIF(Tabelle2[Feiertag],April!H25)=1,"F","")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IF(J25="",UPPER(INDEX(Stammdaten!$C$14:$C$20,April!I25)),J25)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Sa</v>
      </c>
      <c r="F26" s="57">
        <v>24</v>
      </c>
      <c r="G26" s="87">
        <f t="shared" ca="1" si="1"/>
        <v>16</v>
      </c>
      <c r="H26" s="109">
        <f t="shared" ca="1" si="2"/>
        <v>44310</v>
      </c>
      <c r="I26" s="56">
        <f t="shared" ca="1" si="8"/>
        <v>6</v>
      </c>
      <c r="J26" s="56" t="str">
        <f ca="1">IF(COUNTIF(Tabelle2[Feiertag],April!H26)=1,"F","")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IF(J26="",UPPER(INDEX(Stammdaten!$C$14:$C$20,April!I26)),J26)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So</v>
      </c>
      <c r="F27" s="57">
        <v>25</v>
      </c>
      <c r="G27" s="87">
        <f t="shared" ca="1" si="1"/>
        <v>16</v>
      </c>
      <c r="H27" s="109">
        <f t="shared" ca="1" si="2"/>
        <v>44311</v>
      </c>
      <c r="I27" s="56">
        <f t="shared" ca="1" si="8"/>
        <v>7</v>
      </c>
      <c r="J27" s="56" t="str">
        <f ca="1">IF(COUNTIF(Tabelle2[Feiertag],April!H27)=1,"F","")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IF(J27="",UPPER(INDEX(Stammdaten!$C$14:$C$20,April!I27)),J27)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Mo</v>
      </c>
      <c r="F28" s="57">
        <v>26</v>
      </c>
      <c r="G28" s="87">
        <f t="shared" ca="1" si="1"/>
        <v>17</v>
      </c>
      <c r="H28" s="109">
        <f t="shared" ca="1" si="2"/>
        <v>44312</v>
      </c>
      <c r="I28" s="56">
        <f t="shared" ca="1" si="8"/>
        <v>1</v>
      </c>
      <c r="J28" s="56" t="str">
        <f ca="1">IF(COUNTIF(Tabelle2[Feiertag],April!H28)=1,"F","")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IF(J28="",UPPER(INDEX(Stammdaten!$C$14:$C$20,April!I28)),J28)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Di</v>
      </c>
      <c r="F29" s="57">
        <v>27</v>
      </c>
      <c r="G29" s="87">
        <f t="shared" ca="1" si="1"/>
        <v>17</v>
      </c>
      <c r="H29" s="109">
        <f t="shared" ca="1" si="2"/>
        <v>44313</v>
      </c>
      <c r="I29" s="56">
        <f t="shared" ca="1" si="8"/>
        <v>2</v>
      </c>
      <c r="J29" s="56" t="str">
        <f ca="1">IF(COUNTIF(Tabelle2[Feiertag],April!H29)=1,"F","")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IF(J29="",UPPER(INDEX(Stammdaten!$C$14:$C$20,April!I29)),J29)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Mi</v>
      </c>
      <c r="F30" s="57">
        <v>28</v>
      </c>
      <c r="G30" s="87">
        <f t="shared" ca="1" si="1"/>
        <v>17</v>
      </c>
      <c r="H30" s="109">
        <f t="shared" ca="1" si="2"/>
        <v>44314</v>
      </c>
      <c r="I30" s="56">
        <f t="shared" ca="1" si="8"/>
        <v>3</v>
      </c>
      <c r="J30" s="56" t="str">
        <f ca="1">IF(COUNTIF(Tabelle2[Feiertag],April!H30)=1,"F","")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IF(J30="",UPPER(INDEX(Stammdaten!$C$14:$C$20,April!I30)),J30)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Do</v>
      </c>
      <c r="F31" s="57">
        <v>29</v>
      </c>
      <c r="G31" s="87">
        <f t="shared" ca="1" si="1"/>
        <v>17</v>
      </c>
      <c r="H31" s="109">
        <f t="shared" ca="1" si="2"/>
        <v>44315</v>
      </c>
      <c r="I31" s="56">
        <f t="shared" ca="1" si="8"/>
        <v>4</v>
      </c>
      <c r="J31" s="56" t="str">
        <f ca="1">IF(COUNTIF(Tabelle2[Feiertag],April!H31)=1,"F","")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IF(J31="",UPPER(INDEX(Stammdaten!$C$14:$C$20,April!I31)),J31)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Fr</v>
      </c>
      <c r="F32" s="57">
        <v>30</v>
      </c>
      <c r="G32" s="87">
        <f t="shared" ca="1" si="1"/>
        <v>17</v>
      </c>
      <c r="H32" s="109">
        <f t="shared" ca="1" si="2"/>
        <v>44316</v>
      </c>
      <c r="I32" s="56">
        <f t="shared" ca="1" si="8"/>
        <v>5</v>
      </c>
      <c r="J32" s="56" t="str">
        <f ca="1">IF(COUNTIF(Tabelle2[Feiertag],April!H32)=1,"F","")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IF(J32="",UPPER(INDEX(Stammdaten!$C$14:$C$20,April!I32)),J32)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Sa</v>
      </c>
      <c r="F33" s="57">
        <v>31</v>
      </c>
      <c r="G33" s="87">
        <f t="shared" ca="1" si="1"/>
        <v>17</v>
      </c>
      <c r="H33" s="109">
        <f t="shared" ca="1" si="2"/>
        <v>44317</v>
      </c>
      <c r="I33" s="56">
        <f t="shared" ca="1" si="8"/>
        <v>6</v>
      </c>
      <c r="J33" s="56" t="str">
        <f ca="1">IF(COUNTIF(Tabelle2[Feiertag],April!H33)=1,"F","")</f>
        <v>F</v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IF(J33="",UPPER(INDEX(Stammdaten!$C$14:$C$20,April!I33)),J33)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07" priority="1" stopIfTrue="1">
      <formula>$K3="!"</formula>
    </cfRule>
  </conditionalFormatting>
  <conditionalFormatting sqref="E3:G33 O3:P33 R3:S33 U3:U33">
    <cfRule type="expression" dxfId="106" priority="3" stopIfTrue="1">
      <formula>$K3="Ü"</formula>
    </cfRule>
    <cfRule type="expression" dxfId="105" priority="4" stopIfTrue="1">
      <formula>$K3="U"</formula>
    </cfRule>
    <cfRule type="expression" dxfId="104" priority="5" stopIfTrue="1">
      <formula>$K3="K"</formula>
    </cfRule>
    <cfRule type="expression" dxfId="103" priority="6">
      <formula>$K3="D"</formula>
    </cfRule>
    <cfRule type="expression" dxfId="102" priority="7" stopIfTrue="1">
      <formula>$K3="-"</formula>
    </cfRule>
    <cfRule type="expression" dxfId="101" priority="8" stopIfTrue="1">
      <formula>$K3="F"</formula>
    </cfRule>
    <cfRule type="expression" dxfId="100" priority="9" stopIfTrue="1">
      <formula>$K3="E"</formula>
    </cfRule>
    <cfRule type="expression" dxfId="99" priority="10" stopIfTrue="1">
      <formula>$K3="A"</formula>
    </cfRule>
    <cfRule type="expression" dxfId="98" priority="11">
      <formula>TRUE</formula>
    </cfRule>
  </conditionalFormatting>
  <conditionalFormatting sqref="O3:P33 R3:S33 U3:U33">
    <cfRule type="expression" dxfId="97" priority="2">
      <formula>$K3&lt;&gt;"A"</formula>
    </cfRule>
  </conditionalFormatting>
  <conditionalFormatting sqref="M3:M33">
    <cfRule type="expression" dxfId="96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DATE(Stammdaten!C4,Mai!A2,1)</f>
        <v>44317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5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Sa</v>
      </c>
      <c r="F3" s="57">
        <v>1</v>
      </c>
      <c r="G3" s="87">
        <f t="shared" ref="G3:G33" ca="1" si="1">_xlfn.ISOWEEKNUM(H3)</f>
        <v>17</v>
      </c>
      <c r="H3" s="109">
        <f t="shared" ref="H3:H33" ca="1" si="2">$C$1+F3-1</f>
        <v>44317</v>
      </c>
      <c r="I3" s="56">
        <f ca="1">WEEKDAY(H3,2)</f>
        <v>6</v>
      </c>
      <c r="J3" s="56" t="str">
        <f ca="1">IF(COUNTIF(Tabelle2[Feiertag],Mai!H3)=1,"F","")</f>
        <v>F</v>
      </c>
      <c r="K3" s="56" t="str">
        <f ca="1">IF(F3&gt;$A$4,"!",IF(ISBLANK(N3),M3,UPPER(N3)))</f>
        <v>F</v>
      </c>
      <c r="L3" s="56" t="b">
        <f ca="1">ISERROR(FIND(K3,Hilf!$B$16))</f>
        <v>0</v>
      </c>
      <c r="M3" s="56" t="str" cm="1">
        <f t="array" aca="1" ref="M3" ca="1">IF(J3="",UPPER(INDEX(Stammdaten!$C$14:$C$20,Mai!I3)),J3)</f>
        <v>F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So</v>
      </c>
      <c r="F4" s="57">
        <v>2</v>
      </c>
      <c r="G4" s="87">
        <f t="shared" ca="1" si="1"/>
        <v>17</v>
      </c>
      <c r="H4" s="109">
        <f t="shared" ca="1" si="2"/>
        <v>44318</v>
      </c>
      <c r="I4" s="56">
        <f t="shared" ref="I4:I33" ca="1" si="8">WEEKDAY(H4,2)</f>
        <v>7</v>
      </c>
      <c r="J4" s="56" t="str">
        <f ca="1">IF(COUNTIF(Tabelle2[Feiertag],Mai!H4)=1,"F","")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IF(J4="",UPPER(INDEX(Stammdaten!$C$14:$C$20,Mai!I4)),J4)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Mo</v>
      </c>
      <c r="F5" s="57">
        <v>3</v>
      </c>
      <c r="G5" s="87">
        <f t="shared" ca="1" si="1"/>
        <v>18</v>
      </c>
      <c r="H5" s="109">
        <f t="shared" ca="1" si="2"/>
        <v>44319</v>
      </c>
      <c r="I5" s="56">
        <f t="shared" ca="1" si="8"/>
        <v>1</v>
      </c>
      <c r="J5" s="56" t="str">
        <f ca="1">IF(COUNTIF(Tabelle2[Feiertag],Mai!H5)=1,"F","")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IF(J5="",UPPER(INDEX(Stammdaten!$C$14:$C$20,Mai!I5)),J5)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April</v>
      </c>
      <c r="B6" s="39"/>
      <c r="E6" s="56" t="str">
        <f t="shared" ca="1" si="0"/>
        <v>Di</v>
      </c>
      <c r="F6" s="57">
        <v>4</v>
      </c>
      <c r="G6" s="87">
        <f t="shared" ca="1" si="1"/>
        <v>18</v>
      </c>
      <c r="H6" s="109">
        <f t="shared" ca="1" si="2"/>
        <v>44320</v>
      </c>
      <c r="I6" s="56">
        <f t="shared" ca="1" si="8"/>
        <v>2</v>
      </c>
      <c r="J6" s="56" t="str">
        <f ca="1">IF(COUNTIF(Tabelle2[Feiertag],Mai!H6)=1,"F","")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IF(J6="",UPPER(INDEX(Stammdaten!$C$14:$C$20,Mai!I6)),J6)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Mi</v>
      </c>
      <c r="F7" s="60">
        <v>5</v>
      </c>
      <c r="G7" s="87">
        <f t="shared" ca="1" si="1"/>
        <v>18</v>
      </c>
      <c r="H7" s="109">
        <f t="shared" ca="1" si="2"/>
        <v>44321</v>
      </c>
      <c r="I7" s="56">
        <f t="shared" ca="1" si="8"/>
        <v>3</v>
      </c>
      <c r="J7" s="56" t="str">
        <f ca="1">IF(COUNTIF(Tabelle2[Feiertag],Mai!H7)=1,"F","")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IF(J7="",UPPER(INDEX(Stammdaten!$C$14:$C$20,Mai!I7)),J7)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Do</v>
      </c>
      <c r="F8" s="60">
        <v>6</v>
      </c>
      <c r="G8" s="87">
        <f t="shared" ca="1" si="1"/>
        <v>18</v>
      </c>
      <c r="H8" s="109">
        <f t="shared" ca="1" si="2"/>
        <v>44322</v>
      </c>
      <c r="I8" s="56">
        <f t="shared" ca="1" si="8"/>
        <v>4</v>
      </c>
      <c r="J8" s="56" t="str">
        <f ca="1">IF(COUNTIF(Tabelle2[Feiertag],Mai!H8)=1,"F","")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IF(J8="",UPPER(INDEX(Stammdaten!$C$14:$C$20,Mai!I8)),J8)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Fr</v>
      </c>
      <c r="F9" s="60">
        <v>7</v>
      </c>
      <c r="G9" s="87">
        <f t="shared" ca="1" si="1"/>
        <v>18</v>
      </c>
      <c r="H9" s="109">
        <f t="shared" ca="1" si="2"/>
        <v>44323</v>
      </c>
      <c r="I9" s="56">
        <f t="shared" ca="1" si="8"/>
        <v>5</v>
      </c>
      <c r="J9" s="56" t="str">
        <f ca="1">IF(COUNTIF(Tabelle2[Feiertag],Mai!H9)=1,"F","")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IF(J9="",UPPER(INDEX(Stammdaten!$C$14:$C$20,Mai!I9)),J9)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Sa</v>
      </c>
      <c r="F10" s="60">
        <v>8</v>
      </c>
      <c r="G10" s="87">
        <f t="shared" ca="1" si="1"/>
        <v>18</v>
      </c>
      <c r="H10" s="109">
        <f t="shared" ca="1" si="2"/>
        <v>44324</v>
      </c>
      <c r="I10" s="56">
        <f t="shared" ca="1" si="8"/>
        <v>6</v>
      </c>
      <c r="J10" s="56" t="str">
        <f ca="1">IF(COUNTIF(Tabelle2[Feiertag],Mai!H10)=1,"F","")</f>
        <v/>
      </c>
      <c r="K10" s="56" t="str">
        <f t="shared" ca="1" si="9"/>
        <v>E</v>
      </c>
      <c r="L10" s="56" t="b">
        <f ca="1">ISERROR(FIND(K10,Hilf!$B$16))</f>
        <v>0</v>
      </c>
      <c r="M10" s="56" t="str" cm="1">
        <f t="array" aca="1" ref="M10" ca="1">IF(J10="",UPPER(INDEX(Stammdaten!$C$14:$C$20,Mai!I10)),J10)</f>
        <v>E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So</v>
      </c>
      <c r="F11" s="60">
        <v>9</v>
      </c>
      <c r="G11" s="87">
        <f t="shared" ca="1" si="1"/>
        <v>18</v>
      </c>
      <c r="H11" s="109">
        <f t="shared" ca="1" si="2"/>
        <v>44325</v>
      </c>
      <c r="I11" s="56">
        <f t="shared" ca="1" si="8"/>
        <v>7</v>
      </c>
      <c r="J11" s="56" t="str">
        <f ca="1">IF(COUNTIF(Tabelle2[Feiertag],Mai!H11)=1,"F","")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IF(J11="",UPPER(INDEX(Stammdaten!$C$14:$C$20,Mai!I11)),J11)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Mo</v>
      </c>
      <c r="F12" s="60">
        <v>10</v>
      </c>
      <c r="G12" s="87">
        <f t="shared" ca="1" si="1"/>
        <v>19</v>
      </c>
      <c r="H12" s="109">
        <f t="shared" ca="1" si="2"/>
        <v>44326</v>
      </c>
      <c r="I12" s="56">
        <f t="shared" ca="1" si="8"/>
        <v>1</v>
      </c>
      <c r="J12" s="56" t="str">
        <f ca="1">IF(COUNTIF(Tabelle2[Feiertag],Mai!H12)=1,"F","")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IF(J12="",UPPER(INDEX(Stammdaten!$C$14:$C$20,Mai!I12)),J12)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Di</v>
      </c>
      <c r="F13" s="60">
        <v>11</v>
      </c>
      <c r="G13" s="87">
        <f t="shared" ca="1" si="1"/>
        <v>19</v>
      </c>
      <c r="H13" s="109">
        <f t="shared" ca="1" si="2"/>
        <v>44327</v>
      </c>
      <c r="I13" s="56">
        <f t="shared" ca="1" si="8"/>
        <v>2</v>
      </c>
      <c r="J13" s="56" t="str">
        <f ca="1">IF(COUNTIF(Tabelle2[Feiertag],Mai!H13)=1,"F","")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IF(J13="",UPPER(INDEX(Stammdaten!$C$14:$C$20,Mai!I13)),J13)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Mi</v>
      </c>
      <c r="F14" s="60">
        <v>12</v>
      </c>
      <c r="G14" s="87">
        <f t="shared" ca="1" si="1"/>
        <v>19</v>
      </c>
      <c r="H14" s="109">
        <f t="shared" ca="1" si="2"/>
        <v>44328</v>
      </c>
      <c r="I14" s="56">
        <f t="shared" ca="1" si="8"/>
        <v>3</v>
      </c>
      <c r="J14" s="56" t="str">
        <f ca="1">IF(COUNTIF(Tabelle2[Feiertag],Mai!H14)=1,"F","")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IF(J14="",UPPER(INDEX(Stammdaten!$C$14:$C$20,Mai!I14)),J14)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Do</v>
      </c>
      <c r="F15" s="61">
        <v>13</v>
      </c>
      <c r="G15" s="87">
        <f t="shared" ca="1" si="1"/>
        <v>19</v>
      </c>
      <c r="H15" s="109">
        <f t="shared" ca="1" si="2"/>
        <v>44329</v>
      </c>
      <c r="I15" s="56">
        <f t="shared" ca="1" si="8"/>
        <v>4</v>
      </c>
      <c r="J15" s="56" t="str">
        <f ca="1">IF(COUNTIF(Tabelle2[Feiertag],Mai!H15)=1,"F","")</f>
        <v>F</v>
      </c>
      <c r="K15" s="56" t="str">
        <f t="shared" ca="1" si="9"/>
        <v>F</v>
      </c>
      <c r="L15" s="56" t="b">
        <f ca="1">ISERROR(FIND(K15,Hilf!$B$16))</f>
        <v>0</v>
      </c>
      <c r="M15" s="56" t="str" cm="1">
        <f t="array" aca="1" ref="M15" ca="1">IF(J15="",UPPER(INDEX(Stammdaten!$C$14:$C$20,Mai!I15)),J15)</f>
        <v>F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Fr</v>
      </c>
      <c r="F16" s="61">
        <v>14</v>
      </c>
      <c r="G16" s="87">
        <f t="shared" ca="1" si="1"/>
        <v>19</v>
      </c>
      <c r="H16" s="109">
        <f t="shared" ca="1" si="2"/>
        <v>44330</v>
      </c>
      <c r="I16" s="56">
        <f t="shared" ca="1" si="8"/>
        <v>5</v>
      </c>
      <c r="J16" s="56" t="str">
        <f ca="1">IF(COUNTIF(Tabelle2[Feiertag],Mai!H16)=1,"F","")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IF(J16="",UPPER(INDEX(Stammdaten!$C$14:$C$20,Mai!I16)),J16)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19</v>
      </c>
      <c r="E17" s="56" t="str">
        <f t="shared" ca="1" si="0"/>
        <v>Sa</v>
      </c>
      <c r="F17" s="61">
        <v>15</v>
      </c>
      <c r="G17" s="87">
        <f t="shared" ca="1" si="1"/>
        <v>19</v>
      </c>
      <c r="H17" s="109">
        <f t="shared" ca="1" si="2"/>
        <v>44331</v>
      </c>
      <c r="I17" s="56">
        <f t="shared" ca="1" si="8"/>
        <v>6</v>
      </c>
      <c r="J17" s="56" t="str">
        <f ca="1">IF(COUNTIF(Tabelle2[Feiertag],Mai!H17)=1,"F","")</f>
        <v/>
      </c>
      <c r="K17" s="56" t="str">
        <f t="shared" ca="1" si="9"/>
        <v>E</v>
      </c>
      <c r="L17" s="56" t="b">
        <f ca="1">ISERROR(FIND(K17,Hilf!$B$16))</f>
        <v>0</v>
      </c>
      <c r="M17" s="56" t="str" cm="1">
        <f t="array" aca="1" ref="M17" ca="1">IF(J17="",UPPER(INDEX(Stammdaten!$C$14:$C$20,Mai!I17)),J17)</f>
        <v>E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So</v>
      </c>
      <c r="F18" s="61">
        <v>16</v>
      </c>
      <c r="G18" s="87">
        <f t="shared" ca="1" si="1"/>
        <v>19</v>
      </c>
      <c r="H18" s="109">
        <f t="shared" ca="1" si="2"/>
        <v>44332</v>
      </c>
      <c r="I18" s="56">
        <f t="shared" ca="1" si="8"/>
        <v>7</v>
      </c>
      <c r="J18" s="56" t="str">
        <f ca="1">IF(COUNTIF(Tabelle2[Feiertag],Mai!H18)=1,"F","")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IF(J18="",UPPER(INDEX(Stammdaten!$C$14:$C$20,Mai!I18)),J18)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Mo</v>
      </c>
      <c r="F19" s="61">
        <v>17</v>
      </c>
      <c r="G19" s="87">
        <f t="shared" ca="1" si="1"/>
        <v>20</v>
      </c>
      <c r="H19" s="109">
        <f t="shared" ca="1" si="2"/>
        <v>44333</v>
      </c>
      <c r="I19" s="56">
        <f t="shared" ca="1" si="8"/>
        <v>1</v>
      </c>
      <c r="J19" s="56" t="str">
        <f ca="1">IF(COUNTIF(Tabelle2[Feiertag],Mai!H19)=1,"F","")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IF(J19="",UPPER(INDEX(Stammdaten!$C$14:$C$20,Mai!I19)),J19)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Di</v>
      </c>
      <c r="F20" s="57">
        <v>18</v>
      </c>
      <c r="G20" s="87">
        <f t="shared" ca="1" si="1"/>
        <v>20</v>
      </c>
      <c r="H20" s="109">
        <f t="shared" ca="1" si="2"/>
        <v>44334</v>
      </c>
      <c r="I20" s="56">
        <f t="shared" ca="1" si="8"/>
        <v>2</v>
      </c>
      <c r="J20" s="56" t="str">
        <f ca="1">IF(COUNTIF(Tabelle2[Feiertag],Mai!H20)=1,"F","")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IF(J20="",UPPER(INDEX(Stammdaten!$C$14:$C$20,Mai!I20)),J20)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Mi</v>
      </c>
      <c r="F21" s="57">
        <v>19</v>
      </c>
      <c r="G21" s="87">
        <f t="shared" ca="1" si="1"/>
        <v>20</v>
      </c>
      <c r="H21" s="109">
        <f t="shared" ca="1" si="2"/>
        <v>44335</v>
      </c>
      <c r="I21" s="56">
        <f t="shared" ca="1" si="8"/>
        <v>3</v>
      </c>
      <c r="J21" s="56" t="str">
        <f ca="1">IF(COUNTIF(Tabelle2[Feiertag],Mai!H21)=1,"F","")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IF(J21="",UPPER(INDEX(Stammdaten!$C$14:$C$20,Mai!I21)),J21)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Do</v>
      </c>
      <c r="F22" s="57">
        <v>20</v>
      </c>
      <c r="G22" s="87">
        <f t="shared" ca="1" si="1"/>
        <v>20</v>
      </c>
      <c r="H22" s="109">
        <f t="shared" ca="1" si="2"/>
        <v>44336</v>
      </c>
      <c r="I22" s="56">
        <f t="shared" ca="1" si="8"/>
        <v>4</v>
      </c>
      <c r="J22" s="56" t="str">
        <f ca="1">IF(COUNTIF(Tabelle2[Feiertag],Mai!H22)=1,"F","")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IF(J22="",UPPER(INDEX(Stammdaten!$C$14:$C$20,Mai!I22)),J22)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Fr</v>
      </c>
      <c r="F23" s="57">
        <v>21</v>
      </c>
      <c r="G23" s="87">
        <f t="shared" ca="1" si="1"/>
        <v>20</v>
      </c>
      <c r="H23" s="109">
        <f t="shared" ca="1" si="2"/>
        <v>44337</v>
      </c>
      <c r="I23" s="56">
        <f t="shared" ca="1" si="8"/>
        <v>5</v>
      </c>
      <c r="J23" s="56" t="str">
        <f ca="1">IF(COUNTIF(Tabelle2[Feiertag],Mai!H23)=1,"F","")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IF(J23="",UPPER(INDEX(Stammdaten!$C$14:$C$20,Mai!I23)),J23)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Sa</v>
      </c>
      <c r="F24" s="57">
        <v>22</v>
      </c>
      <c r="G24" s="87">
        <f t="shared" ca="1" si="1"/>
        <v>20</v>
      </c>
      <c r="H24" s="109">
        <f t="shared" ca="1" si="2"/>
        <v>44338</v>
      </c>
      <c r="I24" s="56">
        <f t="shared" ca="1" si="8"/>
        <v>6</v>
      </c>
      <c r="J24" s="56" t="str">
        <f ca="1">IF(COUNTIF(Tabelle2[Feiertag],Mai!H24)=1,"F","")</f>
        <v/>
      </c>
      <c r="K24" s="56" t="str">
        <f t="shared" ca="1" si="9"/>
        <v>E</v>
      </c>
      <c r="L24" s="56" t="b">
        <f ca="1">ISERROR(FIND(K24,Hilf!$B$16))</f>
        <v>0</v>
      </c>
      <c r="M24" s="56" t="str" cm="1">
        <f t="array" aca="1" ref="M24" ca="1">IF(J24="",UPPER(INDEX(Stammdaten!$C$14:$C$20,Mai!I24)),J24)</f>
        <v>E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So</v>
      </c>
      <c r="F25" s="57">
        <v>23</v>
      </c>
      <c r="G25" s="87">
        <f t="shared" ca="1" si="1"/>
        <v>20</v>
      </c>
      <c r="H25" s="109">
        <f t="shared" ca="1" si="2"/>
        <v>44339</v>
      </c>
      <c r="I25" s="56">
        <f t="shared" ca="1" si="8"/>
        <v>7</v>
      </c>
      <c r="J25" s="56" t="str">
        <f ca="1">IF(COUNTIF(Tabelle2[Feiertag],Mai!H25)=1,"F","")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IF(J25="",UPPER(INDEX(Stammdaten!$C$14:$C$20,Mai!I25)),J25)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Mo</v>
      </c>
      <c r="F26" s="57">
        <v>24</v>
      </c>
      <c r="G26" s="87">
        <f t="shared" ca="1" si="1"/>
        <v>21</v>
      </c>
      <c r="H26" s="109">
        <f t="shared" ca="1" si="2"/>
        <v>44340</v>
      </c>
      <c r="I26" s="56">
        <f t="shared" ca="1" si="8"/>
        <v>1</v>
      </c>
      <c r="J26" s="56" t="str">
        <f ca="1">IF(COUNTIF(Tabelle2[Feiertag],Mai!H26)=1,"F","")</f>
        <v>F</v>
      </c>
      <c r="K26" s="56" t="str">
        <f t="shared" ca="1" si="9"/>
        <v>F</v>
      </c>
      <c r="L26" s="56" t="b">
        <f ca="1">ISERROR(FIND(K26,Hilf!$B$16))</f>
        <v>0</v>
      </c>
      <c r="M26" s="56" t="str" cm="1">
        <f t="array" aca="1" ref="M26" ca="1">IF(J26="",UPPER(INDEX(Stammdaten!$C$14:$C$20,Mai!I26)),J26)</f>
        <v>F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Di</v>
      </c>
      <c r="F27" s="57">
        <v>25</v>
      </c>
      <c r="G27" s="87">
        <f t="shared" ca="1" si="1"/>
        <v>21</v>
      </c>
      <c r="H27" s="109">
        <f t="shared" ca="1" si="2"/>
        <v>44341</v>
      </c>
      <c r="I27" s="56">
        <f t="shared" ca="1" si="8"/>
        <v>2</v>
      </c>
      <c r="J27" s="56" t="str">
        <f ca="1">IF(COUNTIF(Tabelle2[Feiertag],Mai!H27)=1,"F","")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IF(J27="",UPPER(INDEX(Stammdaten!$C$14:$C$20,Mai!I27)),J27)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Mi</v>
      </c>
      <c r="F28" s="57">
        <v>26</v>
      </c>
      <c r="G28" s="87">
        <f t="shared" ca="1" si="1"/>
        <v>21</v>
      </c>
      <c r="H28" s="109">
        <f t="shared" ca="1" si="2"/>
        <v>44342</v>
      </c>
      <c r="I28" s="56">
        <f t="shared" ca="1" si="8"/>
        <v>3</v>
      </c>
      <c r="J28" s="56" t="str">
        <f ca="1">IF(COUNTIF(Tabelle2[Feiertag],Mai!H28)=1,"F","")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IF(J28="",UPPER(INDEX(Stammdaten!$C$14:$C$20,Mai!I28)),J28)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Do</v>
      </c>
      <c r="F29" s="57">
        <v>27</v>
      </c>
      <c r="G29" s="87">
        <f t="shared" ca="1" si="1"/>
        <v>21</v>
      </c>
      <c r="H29" s="109">
        <f t="shared" ca="1" si="2"/>
        <v>44343</v>
      </c>
      <c r="I29" s="56">
        <f t="shared" ca="1" si="8"/>
        <v>4</v>
      </c>
      <c r="J29" s="56" t="str">
        <f ca="1">IF(COUNTIF(Tabelle2[Feiertag],Mai!H29)=1,"F","")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IF(J29="",UPPER(INDEX(Stammdaten!$C$14:$C$20,Mai!I29)),J29)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Fr</v>
      </c>
      <c r="F30" s="57">
        <v>28</v>
      </c>
      <c r="G30" s="87">
        <f t="shared" ca="1" si="1"/>
        <v>21</v>
      </c>
      <c r="H30" s="109">
        <f t="shared" ca="1" si="2"/>
        <v>44344</v>
      </c>
      <c r="I30" s="56">
        <f t="shared" ca="1" si="8"/>
        <v>5</v>
      </c>
      <c r="J30" s="56" t="str">
        <f ca="1">IF(COUNTIF(Tabelle2[Feiertag],Mai!H30)=1,"F","")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IF(J30="",UPPER(INDEX(Stammdaten!$C$14:$C$20,Mai!I30)),J30)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Sa</v>
      </c>
      <c r="F31" s="57">
        <v>29</v>
      </c>
      <c r="G31" s="87">
        <f t="shared" ca="1" si="1"/>
        <v>21</v>
      </c>
      <c r="H31" s="109">
        <f t="shared" ca="1" si="2"/>
        <v>44345</v>
      </c>
      <c r="I31" s="56">
        <f t="shared" ca="1" si="8"/>
        <v>6</v>
      </c>
      <c r="J31" s="56" t="str">
        <f ca="1">IF(COUNTIF(Tabelle2[Feiertag],Mai!H31)=1,"F","")</f>
        <v/>
      </c>
      <c r="K31" s="56" t="str">
        <f t="shared" ca="1" si="9"/>
        <v>E</v>
      </c>
      <c r="L31" s="56" t="b">
        <f ca="1">ISERROR(FIND(K31,Hilf!$B$16))</f>
        <v>0</v>
      </c>
      <c r="M31" s="56" t="str" cm="1">
        <f t="array" aca="1" ref="M31" ca="1">IF(J31="",UPPER(INDEX(Stammdaten!$C$14:$C$20,Mai!I31)),J31)</f>
        <v>E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So</v>
      </c>
      <c r="F32" s="57">
        <v>30</v>
      </c>
      <c r="G32" s="87">
        <f t="shared" ca="1" si="1"/>
        <v>21</v>
      </c>
      <c r="H32" s="109">
        <f t="shared" ca="1" si="2"/>
        <v>44346</v>
      </c>
      <c r="I32" s="56">
        <f t="shared" ca="1" si="8"/>
        <v>7</v>
      </c>
      <c r="J32" s="56" t="str">
        <f ca="1">IF(COUNTIF(Tabelle2[Feiertag],Mai!H32)=1,"F","")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IF(J32="",UPPER(INDEX(Stammdaten!$C$14:$C$20,Mai!I32)),J32)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Mo</v>
      </c>
      <c r="F33" s="57">
        <v>31</v>
      </c>
      <c r="G33" s="87">
        <f t="shared" ca="1" si="1"/>
        <v>22</v>
      </c>
      <c r="H33" s="109">
        <f t="shared" ca="1" si="2"/>
        <v>44347</v>
      </c>
      <c r="I33" s="56">
        <f t="shared" ca="1" si="8"/>
        <v>1</v>
      </c>
      <c r="J33" s="56" t="str">
        <f ca="1">IF(COUNTIF(Tabelle2[Feiertag],Mai!H33)=1,"F","")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IF(J33="",UPPER(INDEX(Stammdaten!$C$14:$C$20,Mai!I33)),J33)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95" priority="1" stopIfTrue="1">
      <formula>$K3="!"</formula>
    </cfRule>
  </conditionalFormatting>
  <conditionalFormatting sqref="E3:G33 O3:P33 R3:S33 U3:U33">
    <cfRule type="expression" dxfId="94" priority="3" stopIfTrue="1">
      <formula>$K3="Ü"</formula>
    </cfRule>
    <cfRule type="expression" dxfId="93" priority="4" stopIfTrue="1">
      <formula>$K3="U"</formula>
    </cfRule>
    <cfRule type="expression" dxfId="92" priority="5" stopIfTrue="1">
      <formula>$K3="K"</formula>
    </cfRule>
    <cfRule type="expression" dxfId="91" priority="6">
      <formula>$K3="D"</formula>
    </cfRule>
    <cfRule type="expression" dxfId="90" priority="7" stopIfTrue="1">
      <formula>$K3="-"</formula>
    </cfRule>
    <cfRule type="expression" dxfId="89" priority="8" stopIfTrue="1">
      <formula>$K3="F"</formula>
    </cfRule>
    <cfRule type="expression" dxfId="88" priority="9" stopIfTrue="1">
      <formula>$K3="E"</formula>
    </cfRule>
    <cfRule type="expression" dxfId="87" priority="10" stopIfTrue="1">
      <formula>$K3="A"</formula>
    </cfRule>
    <cfRule type="expression" dxfId="86" priority="11">
      <formula>TRUE</formula>
    </cfRule>
  </conditionalFormatting>
  <conditionalFormatting sqref="O3:P33 R3:S33 U3:U33">
    <cfRule type="expression" dxfId="85" priority="2">
      <formula>$K3&lt;&gt;"A"</formula>
    </cfRule>
  </conditionalFormatting>
  <conditionalFormatting sqref="M3:M33">
    <cfRule type="expression" dxfId="84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DATE(Stammdaten!C4,Juni!A2,1)</f>
        <v>44348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6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Di</v>
      </c>
      <c r="F3" s="57">
        <v>1</v>
      </c>
      <c r="G3" s="87">
        <f t="shared" ref="G3:G33" ca="1" si="1">_xlfn.ISOWEEKNUM(H3)</f>
        <v>22</v>
      </c>
      <c r="H3" s="109">
        <f t="shared" ref="H3:H33" ca="1" si="2">$C$1+F3-1</f>
        <v>44348</v>
      </c>
      <c r="I3" s="56">
        <f ca="1">WEEKDAY(H3,2)</f>
        <v>2</v>
      </c>
      <c r="J3" s="56" t="str">
        <f ca="1">IF(COUNTIF(Tabelle2[Feiertag],Juni!H3)=1,"F","")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IF(J3="",UPPER(INDEX(Stammdaten!$C$14:$C$20,Juni!I3)),J3)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30</v>
      </c>
      <c r="B4" s="39"/>
      <c r="E4" s="56" t="str">
        <f t="shared" ca="1" si="0"/>
        <v>Mi</v>
      </c>
      <c r="F4" s="57">
        <v>2</v>
      </c>
      <c r="G4" s="87">
        <f t="shared" ca="1" si="1"/>
        <v>22</v>
      </c>
      <c r="H4" s="109">
        <f t="shared" ca="1" si="2"/>
        <v>44349</v>
      </c>
      <c r="I4" s="56">
        <f t="shared" ref="I4:I33" ca="1" si="8">WEEKDAY(H4,2)</f>
        <v>3</v>
      </c>
      <c r="J4" s="56" t="str">
        <f ca="1">IF(COUNTIF(Tabelle2[Feiertag],Juni!H4)=1,"F","")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IF(J4="",UPPER(INDEX(Stammdaten!$C$14:$C$20,Juni!I4)),J4)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Do</v>
      </c>
      <c r="F5" s="57">
        <v>3</v>
      </c>
      <c r="G5" s="87">
        <f t="shared" ca="1" si="1"/>
        <v>22</v>
      </c>
      <c r="H5" s="109">
        <f t="shared" ca="1" si="2"/>
        <v>44350</v>
      </c>
      <c r="I5" s="56">
        <f t="shared" ca="1" si="8"/>
        <v>4</v>
      </c>
      <c r="J5" s="56" t="str">
        <f ca="1">IF(COUNTIF(Tabelle2[Feiertag],Juni!H5)=1,"F","")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IF(J5="",UPPER(INDEX(Stammdaten!$C$14:$C$20,Juni!I5)),J5)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Mai</v>
      </c>
      <c r="B6" s="39"/>
      <c r="E6" s="56" t="str">
        <f t="shared" ca="1" si="0"/>
        <v>Fr</v>
      </c>
      <c r="F6" s="57">
        <v>4</v>
      </c>
      <c r="G6" s="87">
        <f t="shared" ca="1" si="1"/>
        <v>22</v>
      </c>
      <c r="H6" s="109">
        <f t="shared" ca="1" si="2"/>
        <v>44351</v>
      </c>
      <c r="I6" s="56">
        <f t="shared" ca="1" si="8"/>
        <v>5</v>
      </c>
      <c r="J6" s="56" t="str">
        <f ca="1">IF(COUNTIF(Tabelle2[Feiertag],Juni!H6)=1,"F","")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IF(J6="",UPPER(INDEX(Stammdaten!$C$14:$C$20,Juni!I6)),J6)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Sa</v>
      </c>
      <c r="F7" s="60">
        <v>5</v>
      </c>
      <c r="G7" s="87">
        <f t="shared" ca="1" si="1"/>
        <v>22</v>
      </c>
      <c r="H7" s="109">
        <f t="shared" ca="1" si="2"/>
        <v>44352</v>
      </c>
      <c r="I7" s="56">
        <f t="shared" ca="1" si="8"/>
        <v>6</v>
      </c>
      <c r="J7" s="56" t="str">
        <f ca="1">IF(COUNTIF(Tabelle2[Feiertag],Juni!H7)=1,"F","")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IF(J7="",UPPER(INDEX(Stammdaten!$C$14:$C$20,Juni!I7)),J7)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So</v>
      </c>
      <c r="F8" s="60">
        <v>6</v>
      </c>
      <c r="G8" s="87">
        <f t="shared" ca="1" si="1"/>
        <v>22</v>
      </c>
      <c r="H8" s="109">
        <f t="shared" ca="1" si="2"/>
        <v>44353</v>
      </c>
      <c r="I8" s="56">
        <f t="shared" ca="1" si="8"/>
        <v>7</v>
      </c>
      <c r="J8" s="56" t="str">
        <f ca="1">IF(COUNTIF(Tabelle2[Feiertag],Juni!H8)=1,"F","")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IF(J8="",UPPER(INDEX(Stammdaten!$C$14:$C$20,Juni!I8)),J8)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Mo</v>
      </c>
      <c r="F9" s="60">
        <v>7</v>
      </c>
      <c r="G9" s="87">
        <f t="shared" ca="1" si="1"/>
        <v>23</v>
      </c>
      <c r="H9" s="109">
        <f t="shared" ca="1" si="2"/>
        <v>44354</v>
      </c>
      <c r="I9" s="56">
        <f t="shared" ca="1" si="8"/>
        <v>1</v>
      </c>
      <c r="J9" s="56" t="str">
        <f ca="1">IF(COUNTIF(Tabelle2[Feiertag],Juni!H9)=1,"F","")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IF(J9="",UPPER(INDEX(Stammdaten!$C$14:$C$20,Juni!I9)),J9)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Di</v>
      </c>
      <c r="F10" s="60">
        <v>8</v>
      </c>
      <c r="G10" s="87">
        <f t="shared" ca="1" si="1"/>
        <v>23</v>
      </c>
      <c r="H10" s="109">
        <f t="shared" ca="1" si="2"/>
        <v>44355</v>
      </c>
      <c r="I10" s="56">
        <f t="shared" ca="1" si="8"/>
        <v>2</v>
      </c>
      <c r="J10" s="56" t="str">
        <f ca="1">IF(COUNTIF(Tabelle2[Feiertag],Juni!H10)=1,"F","")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IF(J10="",UPPER(INDEX(Stammdaten!$C$14:$C$20,Juni!I10)),J10)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Mi</v>
      </c>
      <c r="F11" s="60">
        <v>9</v>
      </c>
      <c r="G11" s="87">
        <f t="shared" ca="1" si="1"/>
        <v>23</v>
      </c>
      <c r="H11" s="109">
        <f t="shared" ca="1" si="2"/>
        <v>44356</v>
      </c>
      <c r="I11" s="56">
        <f t="shared" ca="1" si="8"/>
        <v>3</v>
      </c>
      <c r="J11" s="56" t="str">
        <f ca="1">IF(COUNTIF(Tabelle2[Feiertag],Juni!H11)=1,"F","")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IF(J11="",UPPER(INDEX(Stammdaten!$C$14:$C$20,Juni!I11)),J11)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Do</v>
      </c>
      <c r="F12" s="60">
        <v>10</v>
      </c>
      <c r="G12" s="87">
        <f t="shared" ca="1" si="1"/>
        <v>23</v>
      </c>
      <c r="H12" s="109">
        <f t="shared" ca="1" si="2"/>
        <v>44357</v>
      </c>
      <c r="I12" s="56">
        <f t="shared" ca="1" si="8"/>
        <v>4</v>
      </c>
      <c r="J12" s="56" t="str">
        <f ca="1">IF(COUNTIF(Tabelle2[Feiertag],Juni!H12)=1,"F","")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IF(J12="",UPPER(INDEX(Stammdaten!$C$14:$C$20,Juni!I12)),J12)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Fr</v>
      </c>
      <c r="F13" s="60">
        <v>11</v>
      </c>
      <c r="G13" s="87">
        <f t="shared" ca="1" si="1"/>
        <v>23</v>
      </c>
      <c r="H13" s="109">
        <f t="shared" ca="1" si="2"/>
        <v>44358</v>
      </c>
      <c r="I13" s="56">
        <f t="shared" ca="1" si="8"/>
        <v>5</v>
      </c>
      <c r="J13" s="56" t="str">
        <f ca="1">IF(COUNTIF(Tabelle2[Feiertag],Juni!H13)=1,"F","")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IF(J13="",UPPER(INDEX(Stammdaten!$C$14:$C$20,Juni!I13)),J13)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Sa</v>
      </c>
      <c r="F14" s="60">
        <v>12</v>
      </c>
      <c r="G14" s="87">
        <f t="shared" ca="1" si="1"/>
        <v>23</v>
      </c>
      <c r="H14" s="109">
        <f t="shared" ca="1" si="2"/>
        <v>44359</v>
      </c>
      <c r="I14" s="56">
        <f t="shared" ca="1" si="8"/>
        <v>6</v>
      </c>
      <c r="J14" s="56" t="str">
        <f ca="1">IF(COUNTIF(Tabelle2[Feiertag],Juni!H14)=1,"F","")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IF(J14="",UPPER(INDEX(Stammdaten!$C$14:$C$20,Juni!I14)),J14)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So</v>
      </c>
      <c r="F15" s="61">
        <v>13</v>
      </c>
      <c r="G15" s="87">
        <f t="shared" ca="1" si="1"/>
        <v>23</v>
      </c>
      <c r="H15" s="109">
        <f t="shared" ca="1" si="2"/>
        <v>44360</v>
      </c>
      <c r="I15" s="56">
        <f t="shared" ca="1" si="8"/>
        <v>7</v>
      </c>
      <c r="J15" s="56" t="str">
        <f ca="1">IF(COUNTIF(Tabelle2[Feiertag],Juni!H15)=1,"F","")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IF(J15="",UPPER(INDEX(Stammdaten!$C$14:$C$20,Juni!I15)),J15)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Mo</v>
      </c>
      <c r="F16" s="61">
        <v>14</v>
      </c>
      <c r="G16" s="87">
        <f t="shared" ca="1" si="1"/>
        <v>24</v>
      </c>
      <c r="H16" s="109">
        <f t="shared" ca="1" si="2"/>
        <v>44361</v>
      </c>
      <c r="I16" s="56">
        <f t="shared" ca="1" si="8"/>
        <v>1</v>
      </c>
      <c r="J16" s="56" t="str">
        <f ca="1">IF(COUNTIF(Tabelle2[Feiertag],Juni!H16)=1,"F","")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IF(J16="",UPPER(INDEX(Stammdaten!$C$14:$C$20,Juni!I16)),J16)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Di</v>
      </c>
      <c r="F17" s="61">
        <v>15</v>
      </c>
      <c r="G17" s="87">
        <f t="shared" ca="1" si="1"/>
        <v>24</v>
      </c>
      <c r="H17" s="109">
        <f t="shared" ca="1" si="2"/>
        <v>44362</v>
      </c>
      <c r="I17" s="56">
        <f t="shared" ca="1" si="8"/>
        <v>2</v>
      </c>
      <c r="J17" s="56" t="str">
        <f ca="1">IF(COUNTIF(Tabelle2[Feiertag],Juni!H17)=1,"F","")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IF(J17="",UPPER(INDEX(Stammdaten!$C$14:$C$20,Juni!I17)),J17)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Mi</v>
      </c>
      <c r="F18" s="61">
        <v>16</v>
      </c>
      <c r="G18" s="87">
        <f t="shared" ca="1" si="1"/>
        <v>24</v>
      </c>
      <c r="H18" s="109">
        <f t="shared" ca="1" si="2"/>
        <v>44363</v>
      </c>
      <c r="I18" s="56">
        <f t="shared" ca="1" si="8"/>
        <v>3</v>
      </c>
      <c r="J18" s="56" t="str">
        <f ca="1">IF(COUNTIF(Tabelle2[Feiertag],Juni!H18)=1,"F","")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IF(J18="",UPPER(INDEX(Stammdaten!$C$14:$C$20,Juni!I18)),J18)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Do</v>
      </c>
      <c r="F19" s="61">
        <v>17</v>
      </c>
      <c r="G19" s="87">
        <f t="shared" ca="1" si="1"/>
        <v>24</v>
      </c>
      <c r="H19" s="109">
        <f t="shared" ca="1" si="2"/>
        <v>44364</v>
      </c>
      <c r="I19" s="56">
        <f t="shared" ca="1" si="8"/>
        <v>4</v>
      </c>
      <c r="J19" s="56" t="str">
        <f ca="1">IF(COUNTIF(Tabelle2[Feiertag],Juni!H19)=1,"F","")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IF(J19="",UPPER(INDEX(Stammdaten!$C$14:$C$20,Juni!I19)),J19)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Fr</v>
      </c>
      <c r="F20" s="57">
        <v>18</v>
      </c>
      <c r="G20" s="87">
        <f t="shared" ca="1" si="1"/>
        <v>24</v>
      </c>
      <c r="H20" s="109">
        <f t="shared" ca="1" si="2"/>
        <v>44365</v>
      </c>
      <c r="I20" s="56">
        <f t="shared" ca="1" si="8"/>
        <v>5</v>
      </c>
      <c r="J20" s="56" t="str">
        <f ca="1">IF(COUNTIF(Tabelle2[Feiertag],Juni!H20)=1,"F","")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IF(J20="",UPPER(INDEX(Stammdaten!$C$14:$C$20,Juni!I20)),J20)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Sa</v>
      </c>
      <c r="F21" s="57">
        <v>19</v>
      </c>
      <c r="G21" s="87">
        <f t="shared" ca="1" si="1"/>
        <v>24</v>
      </c>
      <c r="H21" s="109">
        <f t="shared" ca="1" si="2"/>
        <v>44366</v>
      </c>
      <c r="I21" s="56">
        <f t="shared" ca="1" si="8"/>
        <v>6</v>
      </c>
      <c r="J21" s="56" t="str">
        <f ca="1">IF(COUNTIF(Tabelle2[Feiertag],Juni!H21)=1,"F","")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IF(J21="",UPPER(INDEX(Stammdaten!$C$14:$C$20,Juni!I21)),J21)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So</v>
      </c>
      <c r="F22" s="57">
        <v>20</v>
      </c>
      <c r="G22" s="87">
        <f t="shared" ca="1" si="1"/>
        <v>24</v>
      </c>
      <c r="H22" s="109">
        <f t="shared" ca="1" si="2"/>
        <v>44367</v>
      </c>
      <c r="I22" s="56">
        <f t="shared" ca="1" si="8"/>
        <v>7</v>
      </c>
      <c r="J22" s="56" t="str">
        <f ca="1">IF(COUNTIF(Tabelle2[Feiertag],Juni!H22)=1,"F","")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IF(J22="",UPPER(INDEX(Stammdaten!$C$14:$C$20,Juni!I22)),J22)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Mo</v>
      </c>
      <c r="F23" s="57">
        <v>21</v>
      </c>
      <c r="G23" s="87">
        <f t="shared" ca="1" si="1"/>
        <v>25</v>
      </c>
      <c r="H23" s="109">
        <f t="shared" ca="1" si="2"/>
        <v>44368</v>
      </c>
      <c r="I23" s="56">
        <f t="shared" ca="1" si="8"/>
        <v>1</v>
      </c>
      <c r="J23" s="56" t="str">
        <f ca="1">IF(COUNTIF(Tabelle2[Feiertag],Juni!H23)=1,"F","")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IF(J23="",UPPER(INDEX(Stammdaten!$C$14:$C$20,Juni!I23)),J23)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Di</v>
      </c>
      <c r="F24" s="57">
        <v>22</v>
      </c>
      <c r="G24" s="87">
        <f t="shared" ca="1" si="1"/>
        <v>25</v>
      </c>
      <c r="H24" s="109">
        <f t="shared" ca="1" si="2"/>
        <v>44369</v>
      </c>
      <c r="I24" s="56">
        <f t="shared" ca="1" si="8"/>
        <v>2</v>
      </c>
      <c r="J24" s="56" t="str">
        <f ca="1">IF(COUNTIF(Tabelle2[Feiertag],Juni!H24)=1,"F","")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IF(J24="",UPPER(INDEX(Stammdaten!$C$14:$C$20,Juni!I24)),J24)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Mi</v>
      </c>
      <c r="F25" s="57">
        <v>23</v>
      </c>
      <c r="G25" s="87">
        <f t="shared" ca="1" si="1"/>
        <v>25</v>
      </c>
      <c r="H25" s="109">
        <f t="shared" ca="1" si="2"/>
        <v>44370</v>
      </c>
      <c r="I25" s="56">
        <f t="shared" ca="1" si="8"/>
        <v>3</v>
      </c>
      <c r="J25" s="56" t="str">
        <f ca="1">IF(COUNTIF(Tabelle2[Feiertag],Juni!H25)=1,"F","")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IF(J25="",UPPER(INDEX(Stammdaten!$C$14:$C$20,Juni!I25)),J25)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Do</v>
      </c>
      <c r="F26" s="57">
        <v>24</v>
      </c>
      <c r="G26" s="87">
        <f t="shared" ca="1" si="1"/>
        <v>25</v>
      </c>
      <c r="H26" s="109">
        <f t="shared" ca="1" si="2"/>
        <v>44371</v>
      </c>
      <c r="I26" s="56">
        <f t="shared" ca="1" si="8"/>
        <v>4</v>
      </c>
      <c r="J26" s="56" t="str">
        <f ca="1">IF(COUNTIF(Tabelle2[Feiertag],Juni!H26)=1,"F","")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IF(J26="",UPPER(INDEX(Stammdaten!$C$14:$C$20,Juni!I26)),J26)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Fr</v>
      </c>
      <c r="F27" s="57">
        <v>25</v>
      </c>
      <c r="G27" s="87">
        <f t="shared" ca="1" si="1"/>
        <v>25</v>
      </c>
      <c r="H27" s="109">
        <f t="shared" ca="1" si="2"/>
        <v>44372</v>
      </c>
      <c r="I27" s="56">
        <f t="shared" ca="1" si="8"/>
        <v>5</v>
      </c>
      <c r="J27" s="56" t="str">
        <f ca="1">IF(COUNTIF(Tabelle2[Feiertag],Juni!H27)=1,"F","")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IF(J27="",UPPER(INDEX(Stammdaten!$C$14:$C$20,Juni!I27)),J27)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Sa</v>
      </c>
      <c r="F28" s="57">
        <v>26</v>
      </c>
      <c r="G28" s="87">
        <f t="shared" ca="1" si="1"/>
        <v>25</v>
      </c>
      <c r="H28" s="109">
        <f t="shared" ca="1" si="2"/>
        <v>44373</v>
      </c>
      <c r="I28" s="56">
        <f t="shared" ca="1" si="8"/>
        <v>6</v>
      </c>
      <c r="J28" s="56" t="str">
        <f ca="1">IF(COUNTIF(Tabelle2[Feiertag],Juni!H28)=1,"F","")</f>
        <v/>
      </c>
      <c r="K28" s="56" t="str">
        <f t="shared" ca="1" si="9"/>
        <v>E</v>
      </c>
      <c r="L28" s="56" t="b">
        <f ca="1">ISERROR(FIND(K28,Hilf!$B$16))</f>
        <v>0</v>
      </c>
      <c r="M28" s="56" t="str" cm="1">
        <f t="array" aca="1" ref="M28" ca="1">IF(J28="",UPPER(INDEX(Stammdaten!$C$14:$C$20,Juni!I28)),J28)</f>
        <v>E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So</v>
      </c>
      <c r="F29" s="57">
        <v>27</v>
      </c>
      <c r="G29" s="87">
        <f t="shared" ca="1" si="1"/>
        <v>25</v>
      </c>
      <c r="H29" s="109">
        <f t="shared" ca="1" si="2"/>
        <v>44374</v>
      </c>
      <c r="I29" s="56">
        <f t="shared" ca="1" si="8"/>
        <v>7</v>
      </c>
      <c r="J29" s="56" t="str">
        <f ca="1">IF(COUNTIF(Tabelle2[Feiertag],Juni!H29)=1,"F","")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IF(J29="",UPPER(INDEX(Stammdaten!$C$14:$C$20,Juni!I29)),J29)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Mo</v>
      </c>
      <c r="F30" s="57">
        <v>28</v>
      </c>
      <c r="G30" s="87">
        <f t="shared" ca="1" si="1"/>
        <v>26</v>
      </c>
      <c r="H30" s="109">
        <f t="shared" ca="1" si="2"/>
        <v>44375</v>
      </c>
      <c r="I30" s="56">
        <f t="shared" ca="1" si="8"/>
        <v>1</v>
      </c>
      <c r="J30" s="56" t="str">
        <f ca="1">IF(COUNTIF(Tabelle2[Feiertag],Juni!H30)=1,"F","")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IF(J30="",UPPER(INDEX(Stammdaten!$C$14:$C$20,Juni!I30)),J30)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Di</v>
      </c>
      <c r="F31" s="57">
        <v>29</v>
      </c>
      <c r="G31" s="87">
        <f t="shared" ca="1" si="1"/>
        <v>26</v>
      </c>
      <c r="H31" s="109">
        <f t="shared" ca="1" si="2"/>
        <v>44376</v>
      </c>
      <c r="I31" s="56">
        <f t="shared" ca="1" si="8"/>
        <v>2</v>
      </c>
      <c r="J31" s="56" t="str">
        <f ca="1">IF(COUNTIF(Tabelle2[Feiertag],Juni!H31)=1,"F","")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IF(J31="",UPPER(INDEX(Stammdaten!$C$14:$C$20,Juni!I31)),J31)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Mi</v>
      </c>
      <c r="F32" s="57">
        <v>30</v>
      </c>
      <c r="G32" s="87">
        <f t="shared" ca="1" si="1"/>
        <v>26</v>
      </c>
      <c r="H32" s="109">
        <f t="shared" ca="1" si="2"/>
        <v>44377</v>
      </c>
      <c r="I32" s="56">
        <f t="shared" ca="1" si="8"/>
        <v>3</v>
      </c>
      <c r="J32" s="56" t="str">
        <f ca="1">IF(COUNTIF(Tabelle2[Feiertag],Juni!H32)=1,"F","")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IF(J32="",UPPER(INDEX(Stammdaten!$C$14:$C$20,Juni!I32)),J32)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Do</v>
      </c>
      <c r="F33" s="57">
        <v>31</v>
      </c>
      <c r="G33" s="87">
        <f t="shared" ca="1" si="1"/>
        <v>26</v>
      </c>
      <c r="H33" s="109">
        <f t="shared" ca="1" si="2"/>
        <v>44378</v>
      </c>
      <c r="I33" s="56">
        <f t="shared" ca="1" si="8"/>
        <v>4</v>
      </c>
      <c r="J33" s="56" t="str">
        <f ca="1">IF(COUNTIF(Tabelle2[Feiertag],Juni!H33)=1,"F","")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IF(J33="",UPPER(INDEX(Stammdaten!$C$14:$C$20,Juni!I33)),J33)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83" priority="1" stopIfTrue="1">
      <formula>$K3="!"</formula>
    </cfRule>
  </conditionalFormatting>
  <conditionalFormatting sqref="E3:G33 O3:P33 R3:S33 U3:U33">
    <cfRule type="expression" dxfId="82" priority="3" stopIfTrue="1">
      <formula>$K3="Ü"</formula>
    </cfRule>
    <cfRule type="expression" dxfId="81" priority="4" stopIfTrue="1">
      <formula>$K3="U"</formula>
    </cfRule>
    <cfRule type="expression" dxfId="80" priority="5" stopIfTrue="1">
      <formula>$K3="K"</formula>
    </cfRule>
    <cfRule type="expression" dxfId="79" priority="6">
      <formula>$K3="D"</formula>
    </cfRule>
    <cfRule type="expression" dxfId="78" priority="7" stopIfTrue="1">
      <formula>$K3="-"</formula>
    </cfRule>
    <cfRule type="expression" dxfId="77" priority="8" stopIfTrue="1">
      <formula>$K3="F"</formula>
    </cfRule>
    <cfRule type="expression" dxfId="76" priority="9" stopIfTrue="1">
      <formula>$K3="E"</formula>
    </cfRule>
    <cfRule type="expression" dxfId="75" priority="10" stopIfTrue="1">
      <formula>$K3="A"</formula>
    </cfRule>
    <cfRule type="expression" dxfId="74" priority="11">
      <formula>TRUE</formula>
    </cfRule>
  </conditionalFormatting>
  <conditionalFormatting sqref="O3:P33 R3:S33 U3:U33">
    <cfRule type="expression" dxfId="73" priority="2">
      <formula>$K3&lt;&gt;"A"</formula>
    </cfRule>
  </conditionalFormatting>
  <conditionalFormatting sqref="M3:M33">
    <cfRule type="expression" dxfId="72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DATE(Stammdaten!C4,Juli!A2,1)</f>
        <v>44378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7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Do</v>
      </c>
      <c r="F3" s="57">
        <v>1</v>
      </c>
      <c r="G3" s="87">
        <f t="shared" ref="G3:G33" ca="1" si="1">_xlfn.ISOWEEKNUM(H3)</f>
        <v>26</v>
      </c>
      <c r="H3" s="109">
        <f t="shared" ref="H3:H33" ca="1" si="2">$C$1+F3-1</f>
        <v>44378</v>
      </c>
      <c r="I3" s="56">
        <f ca="1">WEEKDAY(H3,2)</f>
        <v>4</v>
      </c>
      <c r="J3" s="56" t="str">
        <f ca="1">IF(COUNTIF(Tabelle2[Feiertag],Juli!H3)=1,"F","")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IF(J3="",UPPER(INDEX(Stammdaten!$C$14:$C$20,Juli!I3)),J3)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Fr</v>
      </c>
      <c r="F4" s="57">
        <v>2</v>
      </c>
      <c r="G4" s="87">
        <f t="shared" ca="1" si="1"/>
        <v>26</v>
      </c>
      <c r="H4" s="109">
        <f t="shared" ca="1" si="2"/>
        <v>44379</v>
      </c>
      <c r="I4" s="56">
        <f t="shared" ref="I4:I33" ca="1" si="8">WEEKDAY(H4,2)</f>
        <v>5</v>
      </c>
      <c r="J4" s="56" t="str">
        <f ca="1">IF(COUNTIF(Tabelle2[Feiertag],Juli!H4)=1,"F","")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IF(J4="",UPPER(INDEX(Stammdaten!$C$14:$C$20,Juli!I4)),J4)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Sa</v>
      </c>
      <c r="F5" s="57">
        <v>3</v>
      </c>
      <c r="G5" s="87">
        <f t="shared" ca="1" si="1"/>
        <v>26</v>
      </c>
      <c r="H5" s="109">
        <f t="shared" ca="1" si="2"/>
        <v>44380</v>
      </c>
      <c r="I5" s="56">
        <f t="shared" ca="1" si="8"/>
        <v>6</v>
      </c>
      <c r="J5" s="56" t="str">
        <f ca="1">IF(COUNTIF(Tabelle2[Feiertag],Juli!H5)=1,"F","")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IF(J5="",UPPER(INDEX(Stammdaten!$C$14:$C$20,Juli!I5)),J5)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Juni</v>
      </c>
      <c r="B6" s="39"/>
      <c r="E6" s="56" t="str">
        <f t="shared" ca="1" si="0"/>
        <v>So</v>
      </c>
      <c r="F6" s="57">
        <v>4</v>
      </c>
      <c r="G6" s="87">
        <f t="shared" ca="1" si="1"/>
        <v>26</v>
      </c>
      <c r="H6" s="109">
        <f t="shared" ca="1" si="2"/>
        <v>44381</v>
      </c>
      <c r="I6" s="56">
        <f t="shared" ca="1" si="8"/>
        <v>7</v>
      </c>
      <c r="J6" s="56" t="str">
        <f ca="1">IF(COUNTIF(Tabelle2[Feiertag],Juli!H6)=1,"F","")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IF(J6="",UPPER(INDEX(Stammdaten!$C$14:$C$20,Juli!I6)),J6)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Mo</v>
      </c>
      <c r="F7" s="60">
        <v>5</v>
      </c>
      <c r="G7" s="87">
        <f t="shared" ca="1" si="1"/>
        <v>27</v>
      </c>
      <c r="H7" s="109">
        <f t="shared" ca="1" si="2"/>
        <v>44382</v>
      </c>
      <c r="I7" s="56">
        <f t="shared" ca="1" si="8"/>
        <v>1</v>
      </c>
      <c r="J7" s="56" t="str">
        <f ca="1">IF(COUNTIF(Tabelle2[Feiertag],Juli!H7)=1,"F","")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IF(J7="",UPPER(INDEX(Stammdaten!$C$14:$C$20,Juli!I7)),J7)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Di</v>
      </c>
      <c r="F8" s="60">
        <v>6</v>
      </c>
      <c r="G8" s="87">
        <f t="shared" ca="1" si="1"/>
        <v>27</v>
      </c>
      <c r="H8" s="109">
        <f t="shared" ca="1" si="2"/>
        <v>44383</v>
      </c>
      <c r="I8" s="56">
        <f t="shared" ca="1" si="8"/>
        <v>2</v>
      </c>
      <c r="J8" s="56" t="str">
        <f ca="1">IF(COUNTIF(Tabelle2[Feiertag],Juli!H8)=1,"F","")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IF(J8="",UPPER(INDEX(Stammdaten!$C$14:$C$20,Juli!I8)),J8)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Mi</v>
      </c>
      <c r="F9" s="60">
        <v>7</v>
      </c>
      <c r="G9" s="87">
        <f t="shared" ca="1" si="1"/>
        <v>27</v>
      </c>
      <c r="H9" s="109">
        <f t="shared" ca="1" si="2"/>
        <v>44384</v>
      </c>
      <c r="I9" s="56">
        <f t="shared" ca="1" si="8"/>
        <v>3</v>
      </c>
      <c r="J9" s="56" t="str">
        <f ca="1">IF(COUNTIF(Tabelle2[Feiertag],Juli!H9)=1,"F","")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IF(J9="",UPPER(INDEX(Stammdaten!$C$14:$C$20,Juli!I9)),J9)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Do</v>
      </c>
      <c r="F10" s="60">
        <v>8</v>
      </c>
      <c r="G10" s="87">
        <f t="shared" ca="1" si="1"/>
        <v>27</v>
      </c>
      <c r="H10" s="109">
        <f t="shared" ca="1" si="2"/>
        <v>44385</v>
      </c>
      <c r="I10" s="56">
        <f t="shared" ca="1" si="8"/>
        <v>4</v>
      </c>
      <c r="J10" s="56" t="str">
        <f ca="1">IF(COUNTIF(Tabelle2[Feiertag],Juli!H10)=1,"F","")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IF(J10="",UPPER(INDEX(Stammdaten!$C$14:$C$20,Juli!I10)),J10)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Fr</v>
      </c>
      <c r="F11" s="60">
        <v>9</v>
      </c>
      <c r="G11" s="87">
        <f t="shared" ca="1" si="1"/>
        <v>27</v>
      </c>
      <c r="H11" s="109">
        <f t="shared" ca="1" si="2"/>
        <v>44386</v>
      </c>
      <c r="I11" s="56">
        <f t="shared" ca="1" si="8"/>
        <v>5</v>
      </c>
      <c r="J11" s="56" t="str">
        <f ca="1">IF(COUNTIF(Tabelle2[Feiertag],Juli!H11)=1,"F","")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IF(J11="",UPPER(INDEX(Stammdaten!$C$14:$C$20,Juli!I11)),J11)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Sa</v>
      </c>
      <c r="F12" s="60">
        <v>10</v>
      </c>
      <c r="G12" s="87">
        <f t="shared" ca="1" si="1"/>
        <v>27</v>
      </c>
      <c r="H12" s="109">
        <f t="shared" ca="1" si="2"/>
        <v>44387</v>
      </c>
      <c r="I12" s="56">
        <f t="shared" ca="1" si="8"/>
        <v>6</v>
      </c>
      <c r="J12" s="56" t="str">
        <f ca="1">IF(COUNTIF(Tabelle2[Feiertag],Juli!H12)=1,"F","")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IF(J12="",UPPER(INDEX(Stammdaten!$C$14:$C$20,Juli!I12)),J12)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So</v>
      </c>
      <c r="F13" s="60">
        <v>11</v>
      </c>
      <c r="G13" s="87">
        <f t="shared" ca="1" si="1"/>
        <v>27</v>
      </c>
      <c r="H13" s="109">
        <f t="shared" ca="1" si="2"/>
        <v>44388</v>
      </c>
      <c r="I13" s="56">
        <f t="shared" ca="1" si="8"/>
        <v>7</v>
      </c>
      <c r="J13" s="56" t="str">
        <f ca="1">IF(COUNTIF(Tabelle2[Feiertag],Juli!H13)=1,"F","")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IF(J13="",UPPER(INDEX(Stammdaten!$C$14:$C$20,Juli!I13)),J13)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Mo</v>
      </c>
      <c r="F14" s="60">
        <v>12</v>
      </c>
      <c r="G14" s="87">
        <f t="shared" ca="1" si="1"/>
        <v>28</v>
      </c>
      <c r="H14" s="109">
        <f t="shared" ca="1" si="2"/>
        <v>44389</v>
      </c>
      <c r="I14" s="56">
        <f t="shared" ca="1" si="8"/>
        <v>1</v>
      </c>
      <c r="J14" s="56" t="str">
        <f ca="1">IF(COUNTIF(Tabelle2[Feiertag],Juli!H14)=1,"F","")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IF(J14="",UPPER(INDEX(Stammdaten!$C$14:$C$20,Juli!I14)),J14)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Di</v>
      </c>
      <c r="F15" s="61">
        <v>13</v>
      </c>
      <c r="G15" s="87">
        <f t="shared" ca="1" si="1"/>
        <v>28</v>
      </c>
      <c r="H15" s="109">
        <f t="shared" ca="1" si="2"/>
        <v>44390</v>
      </c>
      <c r="I15" s="56">
        <f t="shared" ca="1" si="8"/>
        <v>2</v>
      </c>
      <c r="J15" s="56" t="str">
        <f ca="1">IF(COUNTIF(Tabelle2[Feiertag],Juli!H15)=1,"F","")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IF(J15="",UPPER(INDEX(Stammdaten!$C$14:$C$20,Juli!I15)),J15)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Mi</v>
      </c>
      <c r="F16" s="61">
        <v>14</v>
      </c>
      <c r="G16" s="87">
        <f t="shared" ca="1" si="1"/>
        <v>28</v>
      </c>
      <c r="H16" s="109">
        <f t="shared" ca="1" si="2"/>
        <v>44391</v>
      </c>
      <c r="I16" s="56">
        <f t="shared" ca="1" si="8"/>
        <v>3</v>
      </c>
      <c r="J16" s="56" t="str">
        <f ca="1">IF(COUNTIF(Tabelle2[Feiertag],Juli!H16)=1,"F","")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IF(J16="",UPPER(INDEX(Stammdaten!$C$14:$C$20,Juli!I16)),J16)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Do</v>
      </c>
      <c r="F17" s="61">
        <v>15</v>
      </c>
      <c r="G17" s="87">
        <f t="shared" ca="1" si="1"/>
        <v>28</v>
      </c>
      <c r="H17" s="109">
        <f t="shared" ca="1" si="2"/>
        <v>44392</v>
      </c>
      <c r="I17" s="56">
        <f t="shared" ca="1" si="8"/>
        <v>4</v>
      </c>
      <c r="J17" s="56" t="str">
        <f ca="1">IF(COUNTIF(Tabelle2[Feiertag],Juli!H17)=1,"F","")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IF(J17="",UPPER(INDEX(Stammdaten!$C$14:$C$20,Juli!I17)),J17)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Fr</v>
      </c>
      <c r="F18" s="61">
        <v>16</v>
      </c>
      <c r="G18" s="87">
        <f t="shared" ca="1" si="1"/>
        <v>28</v>
      </c>
      <c r="H18" s="109">
        <f t="shared" ca="1" si="2"/>
        <v>44393</v>
      </c>
      <c r="I18" s="56">
        <f t="shared" ca="1" si="8"/>
        <v>5</v>
      </c>
      <c r="J18" s="56" t="str">
        <f ca="1">IF(COUNTIF(Tabelle2[Feiertag],Juli!H18)=1,"F","")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IF(J18="",UPPER(INDEX(Stammdaten!$C$14:$C$20,Juli!I18)),J18)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Sa</v>
      </c>
      <c r="F19" s="61">
        <v>17</v>
      </c>
      <c r="G19" s="87">
        <f t="shared" ca="1" si="1"/>
        <v>28</v>
      </c>
      <c r="H19" s="109">
        <f t="shared" ca="1" si="2"/>
        <v>44394</v>
      </c>
      <c r="I19" s="56">
        <f t="shared" ca="1" si="8"/>
        <v>6</v>
      </c>
      <c r="J19" s="56" t="str">
        <f ca="1">IF(COUNTIF(Tabelle2[Feiertag],Juli!H19)=1,"F","")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IF(J19="",UPPER(INDEX(Stammdaten!$C$14:$C$20,Juli!I19)),J19)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So</v>
      </c>
      <c r="F20" s="57">
        <v>18</v>
      </c>
      <c r="G20" s="87">
        <f t="shared" ca="1" si="1"/>
        <v>28</v>
      </c>
      <c r="H20" s="109">
        <f t="shared" ca="1" si="2"/>
        <v>44395</v>
      </c>
      <c r="I20" s="56">
        <f t="shared" ca="1" si="8"/>
        <v>7</v>
      </c>
      <c r="J20" s="56" t="str">
        <f ca="1">IF(COUNTIF(Tabelle2[Feiertag],Juli!H20)=1,"F","")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IF(J20="",UPPER(INDEX(Stammdaten!$C$14:$C$20,Juli!I20)),J20)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Mo</v>
      </c>
      <c r="F21" s="57">
        <v>19</v>
      </c>
      <c r="G21" s="87">
        <f t="shared" ca="1" si="1"/>
        <v>29</v>
      </c>
      <c r="H21" s="109">
        <f t="shared" ca="1" si="2"/>
        <v>44396</v>
      </c>
      <c r="I21" s="56">
        <f t="shared" ca="1" si="8"/>
        <v>1</v>
      </c>
      <c r="J21" s="56" t="str">
        <f ca="1">IF(COUNTIF(Tabelle2[Feiertag],Juli!H21)=1,"F","")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IF(J21="",UPPER(INDEX(Stammdaten!$C$14:$C$20,Juli!I21)),J21)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Di</v>
      </c>
      <c r="F22" s="57">
        <v>20</v>
      </c>
      <c r="G22" s="87">
        <f t="shared" ca="1" si="1"/>
        <v>29</v>
      </c>
      <c r="H22" s="109">
        <f t="shared" ca="1" si="2"/>
        <v>44397</v>
      </c>
      <c r="I22" s="56">
        <f t="shared" ca="1" si="8"/>
        <v>2</v>
      </c>
      <c r="J22" s="56" t="str">
        <f ca="1">IF(COUNTIF(Tabelle2[Feiertag],Juli!H22)=1,"F","")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IF(J22="",UPPER(INDEX(Stammdaten!$C$14:$C$20,Juli!I22)),J22)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Mi</v>
      </c>
      <c r="F23" s="57">
        <v>21</v>
      </c>
      <c r="G23" s="87">
        <f t="shared" ca="1" si="1"/>
        <v>29</v>
      </c>
      <c r="H23" s="109">
        <f t="shared" ca="1" si="2"/>
        <v>44398</v>
      </c>
      <c r="I23" s="56">
        <f t="shared" ca="1" si="8"/>
        <v>3</v>
      </c>
      <c r="J23" s="56" t="str">
        <f ca="1">IF(COUNTIF(Tabelle2[Feiertag],Juli!H23)=1,"F","")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IF(J23="",UPPER(INDEX(Stammdaten!$C$14:$C$20,Juli!I23)),J23)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Do</v>
      </c>
      <c r="F24" s="57">
        <v>22</v>
      </c>
      <c r="G24" s="87">
        <f t="shared" ca="1" si="1"/>
        <v>29</v>
      </c>
      <c r="H24" s="109">
        <f t="shared" ca="1" si="2"/>
        <v>44399</v>
      </c>
      <c r="I24" s="56">
        <f t="shared" ca="1" si="8"/>
        <v>4</v>
      </c>
      <c r="J24" s="56" t="str">
        <f ca="1">IF(COUNTIF(Tabelle2[Feiertag],Juli!H24)=1,"F","")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IF(J24="",UPPER(INDEX(Stammdaten!$C$14:$C$20,Juli!I24)),J24)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Fr</v>
      </c>
      <c r="F25" s="57">
        <v>23</v>
      </c>
      <c r="G25" s="87">
        <f t="shared" ca="1" si="1"/>
        <v>29</v>
      </c>
      <c r="H25" s="109">
        <f t="shared" ca="1" si="2"/>
        <v>44400</v>
      </c>
      <c r="I25" s="56">
        <f t="shared" ca="1" si="8"/>
        <v>5</v>
      </c>
      <c r="J25" s="56" t="str">
        <f ca="1">IF(COUNTIF(Tabelle2[Feiertag],Juli!H25)=1,"F","")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IF(J25="",UPPER(INDEX(Stammdaten!$C$14:$C$20,Juli!I25)),J25)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Sa</v>
      </c>
      <c r="F26" s="57">
        <v>24</v>
      </c>
      <c r="G26" s="87">
        <f t="shared" ca="1" si="1"/>
        <v>29</v>
      </c>
      <c r="H26" s="109">
        <f t="shared" ca="1" si="2"/>
        <v>44401</v>
      </c>
      <c r="I26" s="56">
        <f t="shared" ca="1" si="8"/>
        <v>6</v>
      </c>
      <c r="J26" s="56" t="str">
        <f ca="1">IF(COUNTIF(Tabelle2[Feiertag],Juli!H26)=1,"F","")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IF(J26="",UPPER(INDEX(Stammdaten!$C$14:$C$20,Juli!I26)),J26)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So</v>
      </c>
      <c r="F27" s="57">
        <v>25</v>
      </c>
      <c r="G27" s="87">
        <f t="shared" ca="1" si="1"/>
        <v>29</v>
      </c>
      <c r="H27" s="109">
        <f t="shared" ca="1" si="2"/>
        <v>44402</v>
      </c>
      <c r="I27" s="56">
        <f t="shared" ca="1" si="8"/>
        <v>7</v>
      </c>
      <c r="J27" s="56" t="str">
        <f ca="1">IF(COUNTIF(Tabelle2[Feiertag],Juli!H27)=1,"F","")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IF(J27="",UPPER(INDEX(Stammdaten!$C$14:$C$20,Juli!I27)),J27)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Mo</v>
      </c>
      <c r="F28" s="57">
        <v>26</v>
      </c>
      <c r="G28" s="87">
        <f t="shared" ca="1" si="1"/>
        <v>30</v>
      </c>
      <c r="H28" s="109">
        <f t="shared" ca="1" si="2"/>
        <v>44403</v>
      </c>
      <c r="I28" s="56">
        <f t="shared" ca="1" si="8"/>
        <v>1</v>
      </c>
      <c r="J28" s="56" t="str">
        <f ca="1">IF(COUNTIF(Tabelle2[Feiertag],Juli!H28)=1,"F","")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IF(J28="",UPPER(INDEX(Stammdaten!$C$14:$C$20,Juli!I28)),J28)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Di</v>
      </c>
      <c r="F29" s="57">
        <v>27</v>
      </c>
      <c r="G29" s="87">
        <f t="shared" ca="1" si="1"/>
        <v>30</v>
      </c>
      <c r="H29" s="109">
        <f t="shared" ca="1" si="2"/>
        <v>44404</v>
      </c>
      <c r="I29" s="56">
        <f t="shared" ca="1" si="8"/>
        <v>2</v>
      </c>
      <c r="J29" s="56" t="str">
        <f ca="1">IF(COUNTIF(Tabelle2[Feiertag],Juli!H29)=1,"F","")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IF(J29="",UPPER(INDEX(Stammdaten!$C$14:$C$20,Juli!I29)),J29)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Mi</v>
      </c>
      <c r="F30" s="57">
        <v>28</v>
      </c>
      <c r="G30" s="87">
        <f t="shared" ca="1" si="1"/>
        <v>30</v>
      </c>
      <c r="H30" s="109">
        <f t="shared" ca="1" si="2"/>
        <v>44405</v>
      </c>
      <c r="I30" s="56">
        <f t="shared" ca="1" si="8"/>
        <v>3</v>
      </c>
      <c r="J30" s="56" t="str">
        <f ca="1">IF(COUNTIF(Tabelle2[Feiertag],Juli!H30)=1,"F","")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IF(J30="",UPPER(INDEX(Stammdaten!$C$14:$C$20,Juli!I30)),J30)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Do</v>
      </c>
      <c r="F31" s="57">
        <v>29</v>
      </c>
      <c r="G31" s="87">
        <f t="shared" ca="1" si="1"/>
        <v>30</v>
      </c>
      <c r="H31" s="109">
        <f t="shared" ca="1" si="2"/>
        <v>44406</v>
      </c>
      <c r="I31" s="56">
        <f t="shared" ca="1" si="8"/>
        <v>4</v>
      </c>
      <c r="J31" s="56" t="str">
        <f ca="1">IF(COUNTIF(Tabelle2[Feiertag],Juli!H31)=1,"F","")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IF(J31="",UPPER(INDEX(Stammdaten!$C$14:$C$20,Juli!I31)),J31)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Fr</v>
      </c>
      <c r="F32" s="57">
        <v>30</v>
      </c>
      <c r="G32" s="87">
        <f t="shared" ca="1" si="1"/>
        <v>30</v>
      </c>
      <c r="H32" s="109">
        <f t="shared" ca="1" si="2"/>
        <v>44407</v>
      </c>
      <c r="I32" s="56">
        <f t="shared" ca="1" si="8"/>
        <v>5</v>
      </c>
      <c r="J32" s="56" t="str">
        <f ca="1">IF(COUNTIF(Tabelle2[Feiertag],Juli!H32)=1,"F","")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IF(J32="",UPPER(INDEX(Stammdaten!$C$14:$C$20,Juli!I32)),J32)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Sa</v>
      </c>
      <c r="F33" s="57">
        <v>31</v>
      </c>
      <c r="G33" s="87">
        <f t="shared" ca="1" si="1"/>
        <v>30</v>
      </c>
      <c r="H33" s="109">
        <f t="shared" ca="1" si="2"/>
        <v>44408</v>
      </c>
      <c r="I33" s="56">
        <f t="shared" ca="1" si="8"/>
        <v>6</v>
      </c>
      <c r="J33" s="56" t="str">
        <f ca="1">IF(COUNTIF(Tabelle2[Feiertag],Juli!H33)=1,"F","")</f>
        <v/>
      </c>
      <c r="K33" s="56" t="str">
        <f t="shared" ca="1" si="9"/>
        <v>E</v>
      </c>
      <c r="L33" s="56" t="b">
        <f ca="1">ISERROR(FIND(K33,Hilf!$B$16))</f>
        <v>0</v>
      </c>
      <c r="M33" s="56" t="str" cm="1">
        <f t="array" aca="1" ref="M33" ca="1">IF(J33="",UPPER(INDEX(Stammdaten!$C$14:$C$20,Juli!I33)),J33)</f>
        <v>E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71" priority="1" stopIfTrue="1">
      <formula>$K3="!"</formula>
    </cfRule>
  </conditionalFormatting>
  <conditionalFormatting sqref="E3:G33 O3:P33 R3:S33 U3:U33">
    <cfRule type="expression" dxfId="70" priority="3" stopIfTrue="1">
      <formula>$K3="Ü"</formula>
    </cfRule>
    <cfRule type="expression" dxfId="69" priority="4" stopIfTrue="1">
      <formula>$K3="U"</formula>
    </cfRule>
    <cfRule type="expression" dxfId="68" priority="5" stopIfTrue="1">
      <formula>$K3="K"</formula>
    </cfRule>
    <cfRule type="expression" dxfId="67" priority="6">
      <formula>$K3="D"</formula>
    </cfRule>
    <cfRule type="expression" dxfId="66" priority="7" stopIfTrue="1">
      <formula>$K3="-"</formula>
    </cfRule>
    <cfRule type="expression" dxfId="65" priority="8" stopIfTrue="1">
      <formula>$K3="F"</formula>
    </cfRule>
    <cfRule type="expression" dxfId="64" priority="9" stopIfTrue="1">
      <formula>$K3="E"</formula>
    </cfRule>
    <cfRule type="expression" dxfId="63" priority="10" stopIfTrue="1">
      <formula>$K3="A"</formula>
    </cfRule>
    <cfRule type="expression" dxfId="62" priority="11">
      <formula>TRUE</formula>
    </cfRule>
  </conditionalFormatting>
  <conditionalFormatting sqref="O3:P33 R3:S33 U3:U33">
    <cfRule type="expression" dxfId="61" priority="2">
      <formula>$K3&lt;&gt;"A"</formula>
    </cfRule>
  </conditionalFormatting>
  <conditionalFormatting sqref="M3:M33">
    <cfRule type="expression" dxfId="6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DATE(Stammdaten!C4,August!A2,1)</f>
        <v>44409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8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So</v>
      </c>
      <c r="F3" s="57">
        <v>1</v>
      </c>
      <c r="G3" s="87">
        <f t="shared" ref="G3:G33" ca="1" si="1">_xlfn.ISOWEEKNUM(H3)</f>
        <v>30</v>
      </c>
      <c r="H3" s="109">
        <f t="shared" ref="H3:H33" ca="1" si="2">$C$1+F3-1</f>
        <v>44409</v>
      </c>
      <c r="I3" s="56">
        <f ca="1">WEEKDAY(H3,2)</f>
        <v>7</v>
      </c>
      <c r="J3" s="56" t="str">
        <f ca="1">IF(COUNTIF(Tabelle2[Feiertag],August!H3)=1,"F","")</f>
        <v/>
      </c>
      <c r="K3" s="56" t="str">
        <f ca="1">IF(F3&gt;$A$4,"!",IF(ISBLANK(N3),M3,UPPER(N3)))</f>
        <v>E</v>
      </c>
      <c r="L3" s="56" t="b">
        <f ca="1">ISERROR(FIND(K3,Hilf!$B$16))</f>
        <v>0</v>
      </c>
      <c r="M3" s="56" t="str" cm="1">
        <f t="array" aca="1" ref="M3" ca="1">IF(J3="",UPPER(INDEX(Stammdaten!$C$14:$C$20,August!I3)),J3)</f>
        <v>E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Mo</v>
      </c>
      <c r="F4" s="57">
        <v>2</v>
      </c>
      <c r="G4" s="87">
        <f t="shared" ca="1" si="1"/>
        <v>31</v>
      </c>
      <c r="H4" s="109">
        <f t="shared" ca="1" si="2"/>
        <v>44410</v>
      </c>
      <c r="I4" s="56">
        <f t="shared" ref="I4:I33" ca="1" si="8">WEEKDAY(H4,2)</f>
        <v>1</v>
      </c>
      <c r="J4" s="56" t="str">
        <f ca="1">IF(COUNTIF(Tabelle2[Feiertag],August!H4)=1,"F","")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IF(J4="",UPPER(INDEX(Stammdaten!$C$14:$C$20,August!I4)),J4)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Di</v>
      </c>
      <c r="F5" s="57">
        <v>3</v>
      </c>
      <c r="G5" s="87">
        <f t="shared" ca="1" si="1"/>
        <v>31</v>
      </c>
      <c r="H5" s="109">
        <f t="shared" ca="1" si="2"/>
        <v>44411</v>
      </c>
      <c r="I5" s="56">
        <f t="shared" ca="1" si="8"/>
        <v>2</v>
      </c>
      <c r="J5" s="56" t="str">
        <f ca="1">IF(COUNTIF(Tabelle2[Feiertag],August!H5)=1,"F","")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IF(J5="",UPPER(INDEX(Stammdaten!$C$14:$C$20,August!I5)),J5)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Juli</v>
      </c>
      <c r="B6" s="39"/>
      <c r="E6" s="56" t="str">
        <f t="shared" ca="1" si="0"/>
        <v>Mi</v>
      </c>
      <c r="F6" s="57">
        <v>4</v>
      </c>
      <c r="G6" s="87">
        <f t="shared" ca="1" si="1"/>
        <v>31</v>
      </c>
      <c r="H6" s="109">
        <f t="shared" ca="1" si="2"/>
        <v>44412</v>
      </c>
      <c r="I6" s="56">
        <f t="shared" ca="1" si="8"/>
        <v>3</v>
      </c>
      <c r="J6" s="56" t="str">
        <f ca="1">IF(COUNTIF(Tabelle2[Feiertag],August!H6)=1,"F","")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IF(J6="",UPPER(INDEX(Stammdaten!$C$14:$C$20,August!I6)),J6)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Do</v>
      </c>
      <c r="F7" s="60">
        <v>5</v>
      </c>
      <c r="G7" s="87">
        <f t="shared" ca="1" si="1"/>
        <v>31</v>
      </c>
      <c r="H7" s="109">
        <f t="shared" ca="1" si="2"/>
        <v>44413</v>
      </c>
      <c r="I7" s="56">
        <f t="shared" ca="1" si="8"/>
        <v>4</v>
      </c>
      <c r="J7" s="56" t="str">
        <f ca="1">IF(COUNTIF(Tabelle2[Feiertag],August!H7)=1,"F","")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IF(J7="",UPPER(INDEX(Stammdaten!$C$14:$C$20,August!I7)),J7)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Fr</v>
      </c>
      <c r="F8" s="60">
        <v>6</v>
      </c>
      <c r="G8" s="87">
        <f t="shared" ca="1" si="1"/>
        <v>31</v>
      </c>
      <c r="H8" s="109">
        <f t="shared" ca="1" si="2"/>
        <v>44414</v>
      </c>
      <c r="I8" s="56">
        <f t="shared" ca="1" si="8"/>
        <v>5</v>
      </c>
      <c r="J8" s="56" t="str">
        <f ca="1">IF(COUNTIF(Tabelle2[Feiertag],August!H8)=1,"F","")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IF(J8="",UPPER(INDEX(Stammdaten!$C$14:$C$20,August!I8)),J8)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Sa</v>
      </c>
      <c r="F9" s="60">
        <v>7</v>
      </c>
      <c r="G9" s="87">
        <f t="shared" ca="1" si="1"/>
        <v>31</v>
      </c>
      <c r="H9" s="109">
        <f t="shared" ca="1" si="2"/>
        <v>44415</v>
      </c>
      <c r="I9" s="56">
        <f t="shared" ca="1" si="8"/>
        <v>6</v>
      </c>
      <c r="J9" s="56" t="str">
        <f ca="1">IF(COUNTIF(Tabelle2[Feiertag],August!H9)=1,"F","")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IF(J9="",UPPER(INDEX(Stammdaten!$C$14:$C$20,August!I9)),J9)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So</v>
      </c>
      <c r="F10" s="60">
        <v>8</v>
      </c>
      <c r="G10" s="87">
        <f t="shared" ca="1" si="1"/>
        <v>31</v>
      </c>
      <c r="H10" s="109">
        <f t="shared" ca="1" si="2"/>
        <v>44416</v>
      </c>
      <c r="I10" s="56">
        <f t="shared" ca="1" si="8"/>
        <v>7</v>
      </c>
      <c r="J10" s="56" t="str">
        <f ca="1">IF(COUNTIF(Tabelle2[Feiertag],August!H10)=1,"F","")</f>
        <v/>
      </c>
      <c r="K10" s="56" t="str">
        <f t="shared" ca="1" si="9"/>
        <v>E</v>
      </c>
      <c r="L10" s="56" t="b">
        <f ca="1">ISERROR(FIND(K10,Hilf!$B$16))</f>
        <v>0</v>
      </c>
      <c r="M10" s="56" t="str" cm="1">
        <f t="array" aca="1" ref="M10" ca="1">IF(J10="",UPPER(INDEX(Stammdaten!$C$14:$C$20,August!I10)),J10)</f>
        <v>E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Mo</v>
      </c>
      <c r="F11" s="60">
        <v>9</v>
      </c>
      <c r="G11" s="87">
        <f t="shared" ca="1" si="1"/>
        <v>32</v>
      </c>
      <c r="H11" s="109">
        <f t="shared" ca="1" si="2"/>
        <v>44417</v>
      </c>
      <c r="I11" s="56">
        <f t="shared" ca="1" si="8"/>
        <v>1</v>
      </c>
      <c r="J11" s="56" t="str">
        <f ca="1">IF(COUNTIF(Tabelle2[Feiertag],August!H11)=1,"F","")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IF(J11="",UPPER(INDEX(Stammdaten!$C$14:$C$20,August!I11)),J11)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Di</v>
      </c>
      <c r="F12" s="60">
        <v>10</v>
      </c>
      <c r="G12" s="87">
        <f t="shared" ca="1" si="1"/>
        <v>32</v>
      </c>
      <c r="H12" s="109">
        <f t="shared" ca="1" si="2"/>
        <v>44418</v>
      </c>
      <c r="I12" s="56">
        <f t="shared" ca="1" si="8"/>
        <v>2</v>
      </c>
      <c r="J12" s="56" t="str">
        <f ca="1">IF(COUNTIF(Tabelle2[Feiertag],August!H12)=1,"F","")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IF(J12="",UPPER(INDEX(Stammdaten!$C$14:$C$20,August!I12)),J12)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Mi</v>
      </c>
      <c r="F13" s="60">
        <v>11</v>
      </c>
      <c r="G13" s="87">
        <f t="shared" ca="1" si="1"/>
        <v>32</v>
      </c>
      <c r="H13" s="109">
        <f t="shared" ca="1" si="2"/>
        <v>44419</v>
      </c>
      <c r="I13" s="56">
        <f t="shared" ca="1" si="8"/>
        <v>3</v>
      </c>
      <c r="J13" s="56" t="str">
        <f ca="1">IF(COUNTIF(Tabelle2[Feiertag],August!H13)=1,"F","")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IF(J13="",UPPER(INDEX(Stammdaten!$C$14:$C$20,August!I13)),J13)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Do</v>
      </c>
      <c r="F14" s="60">
        <v>12</v>
      </c>
      <c r="G14" s="87">
        <f t="shared" ca="1" si="1"/>
        <v>32</v>
      </c>
      <c r="H14" s="109">
        <f t="shared" ca="1" si="2"/>
        <v>44420</v>
      </c>
      <c r="I14" s="56">
        <f t="shared" ca="1" si="8"/>
        <v>4</v>
      </c>
      <c r="J14" s="56" t="str">
        <f ca="1">IF(COUNTIF(Tabelle2[Feiertag],August!H14)=1,"F","")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IF(J14="",UPPER(INDEX(Stammdaten!$C$14:$C$20,August!I14)),J14)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Fr</v>
      </c>
      <c r="F15" s="61">
        <v>13</v>
      </c>
      <c r="G15" s="87">
        <f t="shared" ca="1" si="1"/>
        <v>32</v>
      </c>
      <c r="H15" s="109">
        <f t="shared" ca="1" si="2"/>
        <v>44421</v>
      </c>
      <c r="I15" s="56">
        <f t="shared" ca="1" si="8"/>
        <v>5</v>
      </c>
      <c r="J15" s="56" t="str">
        <f ca="1">IF(COUNTIF(Tabelle2[Feiertag],August!H15)=1,"F","")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IF(J15="",UPPER(INDEX(Stammdaten!$C$14:$C$20,August!I15)),J15)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Sa</v>
      </c>
      <c r="F16" s="61">
        <v>14</v>
      </c>
      <c r="G16" s="87">
        <f t="shared" ca="1" si="1"/>
        <v>32</v>
      </c>
      <c r="H16" s="109">
        <f t="shared" ca="1" si="2"/>
        <v>44422</v>
      </c>
      <c r="I16" s="56">
        <f t="shared" ca="1" si="8"/>
        <v>6</v>
      </c>
      <c r="J16" s="56" t="str">
        <f ca="1">IF(COUNTIF(Tabelle2[Feiertag],August!H16)=1,"F","")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IF(J16="",UPPER(INDEX(Stammdaten!$C$14:$C$20,August!I16)),J16)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So</v>
      </c>
      <c r="F17" s="61">
        <v>15</v>
      </c>
      <c r="G17" s="87">
        <f t="shared" ca="1" si="1"/>
        <v>32</v>
      </c>
      <c r="H17" s="109">
        <f t="shared" ca="1" si="2"/>
        <v>44423</v>
      </c>
      <c r="I17" s="56">
        <f t="shared" ca="1" si="8"/>
        <v>7</v>
      </c>
      <c r="J17" s="56" t="str">
        <f ca="1">IF(COUNTIF(Tabelle2[Feiertag],August!H17)=1,"F","")</f>
        <v/>
      </c>
      <c r="K17" s="56" t="str">
        <f t="shared" ca="1" si="9"/>
        <v>E</v>
      </c>
      <c r="L17" s="56" t="b">
        <f ca="1">ISERROR(FIND(K17,Hilf!$B$16))</f>
        <v>0</v>
      </c>
      <c r="M17" s="56" t="str" cm="1">
        <f t="array" aca="1" ref="M17" ca="1">IF(J17="",UPPER(INDEX(Stammdaten!$C$14:$C$20,August!I17)),J17)</f>
        <v>E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Mo</v>
      </c>
      <c r="F18" s="61">
        <v>16</v>
      </c>
      <c r="G18" s="87">
        <f t="shared" ca="1" si="1"/>
        <v>33</v>
      </c>
      <c r="H18" s="109">
        <f t="shared" ca="1" si="2"/>
        <v>44424</v>
      </c>
      <c r="I18" s="56">
        <f t="shared" ca="1" si="8"/>
        <v>1</v>
      </c>
      <c r="J18" s="56" t="str">
        <f ca="1">IF(COUNTIF(Tabelle2[Feiertag],August!H18)=1,"F","")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IF(J18="",UPPER(INDEX(Stammdaten!$C$14:$C$20,August!I18)),J18)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Di</v>
      </c>
      <c r="F19" s="61">
        <v>17</v>
      </c>
      <c r="G19" s="87">
        <f t="shared" ca="1" si="1"/>
        <v>33</v>
      </c>
      <c r="H19" s="109">
        <f t="shared" ca="1" si="2"/>
        <v>44425</v>
      </c>
      <c r="I19" s="56">
        <f t="shared" ca="1" si="8"/>
        <v>2</v>
      </c>
      <c r="J19" s="56" t="str">
        <f ca="1">IF(COUNTIF(Tabelle2[Feiertag],August!H19)=1,"F","")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IF(J19="",UPPER(INDEX(Stammdaten!$C$14:$C$20,August!I19)),J19)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Mi</v>
      </c>
      <c r="F20" s="57">
        <v>18</v>
      </c>
      <c r="G20" s="87">
        <f t="shared" ca="1" si="1"/>
        <v>33</v>
      </c>
      <c r="H20" s="109">
        <f t="shared" ca="1" si="2"/>
        <v>44426</v>
      </c>
      <c r="I20" s="56">
        <f t="shared" ca="1" si="8"/>
        <v>3</v>
      </c>
      <c r="J20" s="56" t="str">
        <f ca="1">IF(COUNTIF(Tabelle2[Feiertag],August!H20)=1,"F","")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IF(J20="",UPPER(INDEX(Stammdaten!$C$14:$C$20,August!I20)),J20)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Do</v>
      </c>
      <c r="F21" s="57">
        <v>19</v>
      </c>
      <c r="G21" s="87">
        <f t="shared" ca="1" si="1"/>
        <v>33</v>
      </c>
      <c r="H21" s="109">
        <f t="shared" ca="1" si="2"/>
        <v>44427</v>
      </c>
      <c r="I21" s="56">
        <f t="shared" ca="1" si="8"/>
        <v>4</v>
      </c>
      <c r="J21" s="56" t="str">
        <f ca="1">IF(COUNTIF(Tabelle2[Feiertag],August!H21)=1,"F","")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IF(J21="",UPPER(INDEX(Stammdaten!$C$14:$C$20,August!I21)),J21)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Fr</v>
      </c>
      <c r="F22" s="57">
        <v>20</v>
      </c>
      <c r="G22" s="87">
        <f t="shared" ca="1" si="1"/>
        <v>33</v>
      </c>
      <c r="H22" s="109">
        <f t="shared" ca="1" si="2"/>
        <v>44428</v>
      </c>
      <c r="I22" s="56">
        <f t="shared" ca="1" si="8"/>
        <v>5</v>
      </c>
      <c r="J22" s="56" t="str">
        <f ca="1">IF(COUNTIF(Tabelle2[Feiertag],August!H22)=1,"F","")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IF(J22="",UPPER(INDEX(Stammdaten!$C$14:$C$20,August!I22)),J22)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Sa</v>
      </c>
      <c r="F23" s="57">
        <v>21</v>
      </c>
      <c r="G23" s="87">
        <f t="shared" ca="1" si="1"/>
        <v>33</v>
      </c>
      <c r="H23" s="109">
        <f t="shared" ca="1" si="2"/>
        <v>44429</v>
      </c>
      <c r="I23" s="56">
        <f t="shared" ca="1" si="8"/>
        <v>6</v>
      </c>
      <c r="J23" s="56" t="str">
        <f ca="1">IF(COUNTIF(Tabelle2[Feiertag],August!H23)=1,"F","")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IF(J23="",UPPER(INDEX(Stammdaten!$C$14:$C$20,August!I23)),J23)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So</v>
      </c>
      <c r="F24" s="57">
        <v>22</v>
      </c>
      <c r="G24" s="87">
        <f t="shared" ca="1" si="1"/>
        <v>33</v>
      </c>
      <c r="H24" s="109">
        <f t="shared" ca="1" si="2"/>
        <v>44430</v>
      </c>
      <c r="I24" s="56">
        <f t="shared" ca="1" si="8"/>
        <v>7</v>
      </c>
      <c r="J24" s="56" t="str">
        <f ca="1">IF(COUNTIF(Tabelle2[Feiertag],August!H24)=1,"F","")</f>
        <v/>
      </c>
      <c r="K24" s="56" t="str">
        <f t="shared" ca="1" si="9"/>
        <v>E</v>
      </c>
      <c r="L24" s="56" t="b">
        <f ca="1">ISERROR(FIND(K24,Hilf!$B$16))</f>
        <v>0</v>
      </c>
      <c r="M24" s="56" t="str" cm="1">
        <f t="array" aca="1" ref="M24" ca="1">IF(J24="",UPPER(INDEX(Stammdaten!$C$14:$C$20,August!I24)),J24)</f>
        <v>E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Mo</v>
      </c>
      <c r="F25" s="57">
        <v>23</v>
      </c>
      <c r="G25" s="87">
        <f t="shared" ca="1" si="1"/>
        <v>34</v>
      </c>
      <c r="H25" s="109">
        <f t="shared" ca="1" si="2"/>
        <v>44431</v>
      </c>
      <c r="I25" s="56">
        <f t="shared" ca="1" si="8"/>
        <v>1</v>
      </c>
      <c r="J25" s="56" t="str">
        <f ca="1">IF(COUNTIF(Tabelle2[Feiertag],August!H25)=1,"F","")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IF(J25="",UPPER(INDEX(Stammdaten!$C$14:$C$20,August!I25)),J25)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Di</v>
      </c>
      <c r="F26" s="57">
        <v>24</v>
      </c>
      <c r="G26" s="87">
        <f t="shared" ca="1" si="1"/>
        <v>34</v>
      </c>
      <c r="H26" s="109">
        <f t="shared" ca="1" si="2"/>
        <v>44432</v>
      </c>
      <c r="I26" s="56">
        <f t="shared" ca="1" si="8"/>
        <v>2</v>
      </c>
      <c r="J26" s="56" t="str">
        <f ca="1">IF(COUNTIF(Tabelle2[Feiertag],August!H26)=1,"F","")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IF(J26="",UPPER(INDEX(Stammdaten!$C$14:$C$20,August!I26)),J26)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Mi</v>
      </c>
      <c r="F27" s="57">
        <v>25</v>
      </c>
      <c r="G27" s="87">
        <f t="shared" ca="1" si="1"/>
        <v>34</v>
      </c>
      <c r="H27" s="109">
        <f t="shared" ca="1" si="2"/>
        <v>44433</v>
      </c>
      <c r="I27" s="56">
        <f t="shared" ca="1" si="8"/>
        <v>3</v>
      </c>
      <c r="J27" s="56" t="str">
        <f ca="1">IF(COUNTIF(Tabelle2[Feiertag],August!H27)=1,"F","")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IF(J27="",UPPER(INDEX(Stammdaten!$C$14:$C$20,August!I27)),J27)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Do</v>
      </c>
      <c r="F28" s="57">
        <v>26</v>
      </c>
      <c r="G28" s="87">
        <f t="shared" ca="1" si="1"/>
        <v>34</v>
      </c>
      <c r="H28" s="109">
        <f t="shared" ca="1" si="2"/>
        <v>44434</v>
      </c>
      <c r="I28" s="56">
        <f t="shared" ca="1" si="8"/>
        <v>4</v>
      </c>
      <c r="J28" s="56" t="str">
        <f ca="1">IF(COUNTIF(Tabelle2[Feiertag],August!H28)=1,"F","")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IF(J28="",UPPER(INDEX(Stammdaten!$C$14:$C$20,August!I28)),J28)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Fr</v>
      </c>
      <c r="F29" s="57">
        <v>27</v>
      </c>
      <c r="G29" s="87">
        <f t="shared" ca="1" si="1"/>
        <v>34</v>
      </c>
      <c r="H29" s="109">
        <f t="shared" ca="1" si="2"/>
        <v>44435</v>
      </c>
      <c r="I29" s="56">
        <f t="shared" ca="1" si="8"/>
        <v>5</v>
      </c>
      <c r="J29" s="56" t="str">
        <f ca="1">IF(COUNTIF(Tabelle2[Feiertag],August!H29)=1,"F","")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IF(J29="",UPPER(INDEX(Stammdaten!$C$14:$C$20,August!I29)),J29)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Sa</v>
      </c>
      <c r="F30" s="57">
        <v>28</v>
      </c>
      <c r="G30" s="87">
        <f t="shared" ca="1" si="1"/>
        <v>34</v>
      </c>
      <c r="H30" s="109">
        <f t="shared" ca="1" si="2"/>
        <v>44436</v>
      </c>
      <c r="I30" s="56">
        <f t="shared" ca="1" si="8"/>
        <v>6</v>
      </c>
      <c r="J30" s="56" t="str">
        <f ca="1">IF(COUNTIF(Tabelle2[Feiertag],August!H30)=1,"F","")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IF(J30="",UPPER(INDEX(Stammdaten!$C$14:$C$20,August!I30)),J30)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So</v>
      </c>
      <c r="F31" s="57">
        <v>29</v>
      </c>
      <c r="G31" s="87">
        <f t="shared" ca="1" si="1"/>
        <v>34</v>
      </c>
      <c r="H31" s="109">
        <f t="shared" ca="1" si="2"/>
        <v>44437</v>
      </c>
      <c r="I31" s="56">
        <f t="shared" ca="1" si="8"/>
        <v>7</v>
      </c>
      <c r="J31" s="56" t="str">
        <f ca="1">IF(COUNTIF(Tabelle2[Feiertag],August!H31)=1,"F","")</f>
        <v/>
      </c>
      <c r="K31" s="56" t="str">
        <f t="shared" ca="1" si="9"/>
        <v>E</v>
      </c>
      <c r="L31" s="56" t="b">
        <f ca="1">ISERROR(FIND(K31,Hilf!$B$16))</f>
        <v>0</v>
      </c>
      <c r="M31" s="56" t="str" cm="1">
        <f t="array" aca="1" ref="M31" ca="1">IF(J31="",UPPER(INDEX(Stammdaten!$C$14:$C$20,August!I31)),J31)</f>
        <v>E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Mo</v>
      </c>
      <c r="F32" s="57">
        <v>30</v>
      </c>
      <c r="G32" s="87">
        <f t="shared" ca="1" si="1"/>
        <v>35</v>
      </c>
      <c r="H32" s="109">
        <f t="shared" ca="1" si="2"/>
        <v>44438</v>
      </c>
      <c r="I32" s="56">
        <f t="shared" ca="1" si="8"/>
        <v>1</v>
      </c>
      <c r="J32" s="56" t="str">
        <f ca="1">IF(COUNTIF(Tabelle2[Feiertag],August!H32)=1,"F","")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IF(J32="",UPPER(INDEX(Stammdaten!$C$14:$C$20,August!I32)),J32)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Di</v>
      </c>
      <c r="F33" s="57">
        <v>31</v>
      </c>
      <c r="G33" s="87">
        <f t="shared" ca="1" si="1"/>
        <v>35</v>
      </c>
      <c r="H33" s="109">
        <f t="shared" ca="1" si="2"/>
        <v>44439</v>
      </c>
      <c r="I33" s="56">
        <f t="shared" ca="1" si="8"/>
        <v>2</v>
      </c>
      <c r="J33" s="56" t="str">
        <f ca="1">IF(COUNTIF(Tabelle2[Feiertag],August!H33)=1,"F","")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IF(J33="",UPPER(INDEX(Stammdaten!$C$14:$C$20,August!I33)),J33)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59" priority="1" stopIfTrue="1">
      <formula>$K3="!"</formula>
    </cfRule>
  </conditionalFormatting>
  <conditionalFormatting sqref="E3:G33 O3:P33 R3:S33 U3:U33">
    <cfRule type="expression" dxfId="58" priority="3" stopIfTrue="1">
      <formula>$K3="Ü"</formula>
    </cfRule>
    <cfRule type="expression" dxfId="57" priority="4" stopIfTrue="1">
      <formula>$K3="U"</formula>
    </cfRule>
    <cfRule type="expression" dxfId="56" priority="5" stopIfTrue="1">
      <formula>$K3="K"</formula>
    </cfRule>
    <cfRule type="expression" dxfId="55" priority="6">
      <formula>$K3="D"</formula>
    </cfRule>
    <cfRule type="expression" dxfId="54" priority="7" stopIfTrue="1">
      <formula>$K3="-"</formula>
    </cfRule>
    <cfRule type="expression" dxfId="53" priority="8" stopIfTrue="1">
      <formula>$K3="F"</formula>
    </cfRule>
    <cfRule type="expression" dxfId="52" priority="9" stopIfTrue="1">
      <formula>$K3="E"</formula>
    </cfRule>
    <cfRule type="expression" dxfId="51" priority="10" stopIfTrue="1">
      <formula>$K3="A"</formula>
    </cfRule>
    <cfRule type="expression" dxfId="50" priority="11">
      <formula>TRUE</formula>
    </cfRule>
  </conditionalFormatting>
  <conditionalFormatting sqref="O3:P33 R3:S33 U3:U33">
    <cfRule type="expression" dxfId="49" priority="2">
      <formula>$K3&lt;&gt;"A"</formula>
    </cfRule>
  </conditionalFormatting>
  <conditionalFormatting sqref="M3:M33">
    <cfRule type="expression" dxfId="48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DATE(Stammdaten!C4,September!A2,1)</f>
        <v>44440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9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Mi</v>
      </c>
      <c r="F3" s="57">
        <v>1</v>
      </c>
      <c r="G3" s="87">
        <f t="shared" ref="G3:G33" ca="1" si="1">_xlfn.ISOWEEKNUM(H3)</f>
        <v>35</v>
      </c>
      <c r="H3" s="109">
        <f t="shared" ref="H3:H33" ca="1" si="2">$C$1+F3-1</f>
        <v>44440</v>
      </c>
      <c r="I3" s="56">
        <f ca="1">WEEKDAY(H3,2)</f>
        <v>3</v>
      </c>
      <c r="J3" s="56" t="str">
        <f ca="1">IF(COUNTIF(Tabelle2[Feiertag],September!H3)=1,"F","")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IF(J3="",UPPER(INDEX(Stammdaten!$C$14:$C$20,September!I3)),J3)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30</v>
      </c>
      <c r="B4" s="39"/>
      <c r="E4" s="56" t="str">
        <f t="shared" ca="1" si="0"/>
        <v>Do</v>
      </c>
      <c r="F4" s="57">
        <v>2</v>
      </c>
      <c r="G4" s="87">
        <f t="shared" ca="1" si="1"/>
        <v>35</v>
      </c>
      <c r="H4" s="109">
        <f t="shared" ca="1" si="2"/>
        <v>44441</v>
      </c>
      <c r="I4" s="56">
        <f t="shared" ref="I4:I33" ca="1" si="8">WEEKDAY(H4,2)</f>
        <v>4</v>
      </c>
      <c r="J4" s="56" t="str">
        <f ca="1">IF(COUNTIF(Tabelle2[Feiertag],September!H4)=1,"F","")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IF(J4="",UPPER(INDEX(Stammdaten!$C$14:$C$20,September!I4)),J4)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Fr</v>
      </c>
      <c r="F5" s="57">
        <v>3</v>
      </c>
      <c r="G5" s="87">
        <f t="shared" ca="1" si="1"/>
        <v>35</v>
      </c>
      <c r="H5" s="109">
        <f t="shared" ca="1" si="2"/>
        <v>44442</v>
      </c>
      <c r="I5" s="56">
        <f t="shared" ca="1" si="8"/>
        <v>5</v>
      </c>
      <c r="J5" s="56" t="str">
        <f ca="1">IF(COUNTIF(Tabelle2[Feiertag],September!H5)=1,"F","")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IF(J5="",UPPER(INDEX(Stammdaten!$C$14:$C$20,September!I5)),J5)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August</v>
      </c>
      <c r="B6" s="39"/>
      <c r="E6" s="56" t="str">
        <f t="shared" ca="1" si="0"/>
        <v>Sa</v>
      </c>
      <c r="F6" s="57">
        <v>4</v>
      </c>
      <c r="G6" s="87">
        <f t="shared" ca="1" si="1"/>
        <v>35</v>
      </c>
      <c r="H6" s="109">
        <f t="shared" ca="1" si="2"/>
        <v>44443</v>
      </c>
      <c r="I6" s="56">
        <f t="shared" ca="1" si="8"/>
        <v>6</v>
      </c>
      <c r="J6" s="56" t="str">
        <f ca="1">IF(COUNTIF(Tabelle2[Feiertag],September!H6)=1,"F","")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IF(J6="",UPPER(INDEX(Stammdaten!$C$14:$C$20,September!I6)),J6)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So</v>
      </c>
      <c r="F7" s="60">
        <v>5</v>
      </c>
      <c r="G7" s="87">
        <f t="shared" ca="1" si="1"/>
        <v>35</v>
      </c>
      <c r="H7" s="109">
        <f t="shared" ca="1" si="2"/>
        <v>44444</v>
      </c>
      <c r="I7" s="56">
        <f t="shared" ca="1" si="8"/>
        <v>7</v>
      </c>
      <c r="J7" s="56" t="str">
        <f ca="1">IF(COUNTIF(Tabelle2[Feiertag],September!H7)=1,"F","")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IF(J7="",UPPER(INDEX(Stammdaten!$C$14:$C$20,September!I7)),J7)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Mo</v>
      </c>
      <c r="F8" s="60">
        <v>6</v>
      </c>
      <c r="G8" s="87">
        <f t="shared" ca="1" si="1"/>
        <v>36</v>
      </c>
      <c r="H8" s="109">
        <f t="shared" ca="1" si="2"/>
        <v>44445</v>
      </c>
      <c r="I8" s="56">
        <f t="shared" ca="1" si="8"/>
        <v>1</v>
      </c>
      <c r="J8" s="56" t="str">
        <f ca="1">IF(COUNTIF(Tabelle2[Feiertag],September!H8)=1,"F","")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IF(J8="",UPPER(INDEX(Stammdaten!$C$14:$C$20,September!I8)),J8)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Di</v>
      </c>
      <c r="F9" s="60">
        <v>7</v>
      </c>
      <c r="G9" s="87">
        <f t="shared" ca="1" si="1"/>
        <v>36</v>
      </c>
      <c r="H9" s="109">
        <f t="shared" ca="1" si="2"/>
        <v>44446</v>
      </c>
      <c r="I9" s="56">
        <f t="shared" ca="1" si="8"/>
        <v>2</v>
      </c>
      <c r="J9" s="56" t="str">
        <f ca="1">IF(COUNTIF(Tabelle2[Feiertag],September!H9)=1,"F","")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IF(J9="",UPPER(INDEX(Stammdaten!$C$14:$C$20,September!I9)),J9)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Mi</v>
      </c>
      <c r="F10" s="60">
        <v>8</v>
      </c>
      <c r="G10" s="87">
        <f t="shared" ca="1" si="1"/>
        <v>36</v>
      </c>
      <c r="H10" s="109">
        <f t="shared" ca="1" si="2"/>
        <v>44447</v>
      </c>
      <c r="I10" s="56">
        <f t="shared" ca="1" si="8"/>
        <v>3</v>
      </c>
      <c r="J10" s="56" t="str">
        <f ca="1">IF(COUNTIF(Tabelle2[Feiertag],September!H10)=1,"F","")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IF(J10="",UPPER(INDEX(Stammdaten!$C$14:$C$20,September!I10)),J10)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Do</v>
      </c>
      <c r="F11" s="60">
        <v>9</v>
      </c>
      <c r="G11" s="87">
        <f t="shared" ca="1" si="1"/>
        <v>36</v>
      </c>
      <c r="H11" s="109">
        <f t="shared" ca="1" si="2"/>
        <v>44448</v>
      </c>
      <c r="I11" s="56">
        <f t="shared" ca="1" si="8"/>
        <v>4</v>
      </c>
      <c r="J11" s="56" t="str">
        <f ca="1">IF(COUNTIF(Tabelle2[Feiertag],September!H11)=1,"F","")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IF(J11="",UPPER(INDEX(Stammdaten!$C$14:$C$20,September!I11)),J11)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Fr</v>
      </c>
      <c r="F12" s="60">
        <v>10</v>
      </c>
      <c r="G12" s="87">
        <f t="shared" ca="1" si="1"/>
        <v>36</v>
      </c>
      <c r="H12" s="109">
        <f t="shared" ca="1" si="2"/>
        <v>44449</v>
      </c>
      <c r="I12" s="56">
        <f t="shared" ca="1" si="8"/>
        <v>5</v>
      </c>
      <c r="J12" s="56" t="str">
        <f ca="1">IF(COUNTIF(Tabelle2[Feiertag],September!H12)=1,"F","")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IF(J12="",UPPER(INDEX(Stammdaten!$C$14:$C$20,September!I12)),J12)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Sa</v>
      </c>
      <c r="F13" s="60">
        <v>11</v>
      </c>
      <c r="G13" s="87">
        <f t="shared" ca="1" si="1"/>
        <v>36</v>
      </c>
      <c r="H13" s="109">
        <f t="shared" ca="1" si="2"/>
        <v>44450</v>
      </c>
      <c r="I13" s="56">
        <f t="shared" ca="1" si="8"/>
        <v>6</v>
      </c>
      <c r="J13" s="56" t="str">
        <f ca="1">IF(COUNTIF(Tabelle2[Feiertag],September!H13)=1,"F","")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IF(J13="",UPPER(INDEX(Stammdaten!$C$14:$C$20,September!I13)),J13)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So</v>
      </c>
      <c r="F14" s="60">
        <v>12</v>
      </c>
      <c r="G14" s="87">
        <f t="shared" ca="1" si="1"/>
        <v>36</v>
      </c>
      <c r="H14" s="109">
        <f t="shared" ca="1" si="2"/>
        <v>44451</v>
      </c>
      <c r="I14" s="56">
        <f t="shared" ca="1" si="8"/>
        <v>7</v>
      </c>
      <c r="J14" s="56" t="str">
        <f ca="1">IF(COUNTIF(Tabelle2[Feiertag],September!H14)=1,"F","")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IF(J14="",UPPER(INDEX(Stammdaten!$C$14:$C$20,September!I14)),J14)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Mo</v>
      </c>
      <c r="F15" s="61">
        <v>13</v>
      </c>
      <c r="G15" s="87">
        <f t="shared" ca="1" si="1"/>
        <v>37</v>
      </c>
      <c r="H15" s="109">
        <f t="shared" ca="1" si="2"/>
        <v>44452</v>
      </c>
      <c r="I15" s="56">
        <f t="shared" ca="1" si="8"/>
        <v>1</v>
      </c>
      <c r="J15" s="56" t="str">
        <f ca="1">IF(COUNTIF(Tabelle2[Feiertag],September!H15)=1,"F","")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IF(J15="",UPPER(INDEX(Stammdaten!$C$14:$C$20,September!I15)),J15)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Di</v>
      </c>
      <c r="F16" s="61">
        <v>14</v>
      </c>
      <c r="G16" s="87">
        <f t="shared" ca="1" si="1"/>
        <v>37</v>
      </c>
      <c r="H16" s="109">
        <f t="shared" ca="1" si="2"/>
        <v>44453</v>
      </c>
      <c r="I16" s="56">
        <f t="shared" ca="1" si="8"/>
        <v>2</v>
      </c>
      <c r="J16" s="56" t="str">
        <f ca="1">IF(COUNTIF(Tabelle2[Feiertag],September!H16)=1,"F","")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IF(J16="",UPPER(INDEX(Stammdaten!$C$14:$C$20,September!I16)),J16)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Mi</v>
      </c>
      <c r="F17" s="61">
        <v>15</v>
      </c>
      <c r="G17" s="87">
        <f t="shared" ca="1" si="1"/>
        <v>37</v>
      </c>
      <c r="H17" s="109">
        <f t="shared" ca="1" si="2"/>
        <v>44454</v>
      </c>
      <c r="I17" s="56">
        <f t="shared" ca="1" si="8"/>
        <v>3</v>
      </c>
      <c r="J17" s="56" t="str">
        <f ca="1">IF(COUNTIF(Tabelle2[Feiertag],September!H17)=1,"F","")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IF(J17="",UPPER(INDEX(Stammdaten!$C$14:$C$20,September!I17)),J17)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Do</v>
      </c>
      <c r="F18" s="61">
        <v>16</v>
      </c>
      <c r="G18" s="87">
        <f t="shared" ca="1" si="1"/>
        <v>37</v>
      </c>
      <c r="H18" s="109">
        <f t="shared" ca="1" si="2"/>
        <v>44455</v>
      </c>
      <c r="I18" s="56">
        <f t="shared" ca="1" si="8"/>
        <v>4</v>
      </c>
      <c r="J18" s="56" t="str">
        <f ca="1">IF(COUNTIF(Tabelle2[Feiertag],September!H18)=1,"F","")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IF(J18="",UPPER(INDEX(Stammdaten!$C$14:$C$20,September!I18)),J18)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Fr</v>
      </c>
      <c r="F19" s="61">
        <v>17</v>
      </c>
      <c r="G19" s="87">
        <f t="shared" ca="1" si="1"/>
        <v>37</v>
      </c>
      <c r="H19" s="109">
        <f t="shared" ca="1" si="2"/>
        <v>44456</v>
      </c>
      <c r="I19" s="56">
        <f t="shared" ca="1" si="8"/>
        <v>5</v>
      </c>
      <c r="J19" s="56" t="str">
        <f ca="1">IF(COUNTIF(Tabelle2[Feiertag],September!H19)=1,"F","")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IF(J19="",UPPER(INDEX(Stammdaten!$C$14:$C$20,September!I19)),J19)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Sa</v>
      </c>
      <c r="F20" s="57">
        <v>18</v>
      </c>
      <c r="G20" s="87">
        <f t="shared" ca="1" si="1"/>
        <v>37</v>
      </c>
      <c r="H20" s="109">
        <f t="shared" ca="1" si="2"/>
        <v>44457</v>
      </c>
      <c r="I20" s="56">
        <f t="shared" ca="1" si="8"/>
        <v>6</v>
      </c>
      <c r="J20" s="56" t="str">
        <f ca="1">IF(COUNTIF(Tabelle2[Feiertag],September!H20)=1,"F","")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IF(J20="",UPPER(INDEX(Stammdaten!$C$14:$C$20,September!I20)),J20)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So</v>
      </c>
      <c r="F21" s="57">
        <v>19</v>
      </c>
      <c r="G21" s="87">
        <f t="shared" ca="1" si="1"/>
        <v>37</v>
      </c>
      <c r="H21" s="109">
        <f t="shared" ca="1" si="2"/>
        <v>44458</v>
      </c>
      <c r="I21" s="56">
        <f t="shared" ca="1" si="8"/>
        <v>7</v>
      </c>
      <c r="J21" s="56" t="str">
        <f ca="1">IF(COUNTIF(Tabelle2[Feiertag],September!H21)=1,"F","")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IF(J21="",UPPER(INDEX(Stammdaten!$C$14:$C$20,September!I21)),J21)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Mo</v>
      </c>
      <c r="F22" s="57">
        <v>20</v>
      </c>
      <c r="G22" s="87">
        <f t="shared" ca="1" si="1"/>
        <v>38</v>
      </c>
      <c r="H22" s="109">
        <f t="shared" ca="1" si="2"/>
        <v>44459</v>
      </c>
      <c r="I22" s="56">
        <f t="shared" ca="1" si="8"/>
        <v>1</v>
      </c>
      <c r="J22" s="56" t="str">
        <f ca="1">IF(COUNTIF(Tabelle2[Feiertag],September!H22)=1,"F","")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IF(J22="",UPPER(INDEX(Stammdaten!$C$14:$C$20,September!I22)),J22)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Di</v>
      </c>
      <c r="F23" s="57">
        <v>21</v>
      </c>
      <c r="G23" s="87">
        <f t="shared" ca="1" si="1"/>
        <v>38</v>
      </c>
      <c r="H23" s="109">
        <f t="shared" ca="1" si="2"/>
        <v>44460</v>
      </c>
      <c r="I23" s="56">
        <f t="shared" ca="1" si="8"/>
        <v>2</v>
      </c>
      <c r="J23" s="56" t="str">
        <f ca="1">IF(COUNTIF(Tabelle2[Feiertag],September!H23)=1,"F","")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IF(J23="",UPPER(INDEX(Stammdaten!$C$14:$C$20,September!I23)),J23)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Mi</v>
      </c>
      <c r="F24" s="57">
        <v>22</v>
      </c>
      <c r="G24" s="87">
        <f t="shared" ca="1" si="1"/>
        <v>38</v>
      </c>
      <c r="H24" s="109">
        <f t="shared" ca="1" si="2"/>
        <v>44461</v>
      </c>
      <c r="I24" s="56">
        <f t="shared" ca="1" si="8"/>
        <v>3</v>
      </c>
      <c r="J24" s="56" t="str">
        <f ca="1">IF(COUNTIF(Tabelle2[Feiertag],September!H24)=1,"F","")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IF(J24="",UPPER(INDEX(Stammdaten!$C$14:$C$20,September!I24)),J24)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Do</v>
      </c>
      <c r="F25" s="57">
        <v>23</v>
      </c>
      <c r="G25" s="87">
        <f t="shared" ca="1" si="1"/>
        <v>38</v>
      </c>
      <c r="H25" s="109">
        <f t="shared" ca="1" si="2"/>
        <v>44462</v>
      </c>
      <c r="I25" s="56">
        <f t="shared" ca="1" si="8"/>
        <v>4</v>
      </c>
      <c r="J25" s="56" t="str">
        <f ca="1">IF(COUNTIF(Tabelle2[Feiertag],September!H25)=1,"F","")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IF(J25="",UPPER(INDEX(Stammdaten!$C$14:$C$20,September!I25)),J25)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Fr</v>
      </c>
      <c r="F26" s="57">
        <v>24</v>
      </c>
      <c r="G26" s="87">
        <f t="shared" ca="1" si="1"/>
        <v>38</v>
      </c>
      <c r="H26" s="109">
        <f t="shared" ca="1" si="2"/>
        <v>44463</v>
      </c>
      <c r="I26" s="56">
        <f t="shared" ca="1" si="8"/>
        <v>5</v>
      </c>
      <c r="J26" s="56" t="str">
        <f ca="1">IF(COUNTIF(Tabelle2[Feiertag],September!H26)=1,"F","")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IF(J26="",UPPER(INDEX(Stammdaten!$C$14:$C$20,September!I26)),J26)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Sa</v>
      </c>
      <c r="F27" s="57">
        <v>25</v>
      </c>
      <c r="G27" s="87">
        <f t="shared" ca="1" si="1"/>
        <v>38</v>
      </c>
      <c r="H27" s="109">
        <f t="shared" ca="1" si="2"/>
        <v>44464</v>
      </c>
      <c r="I27" s="56">
        <f t="shared" ca="1" si="8"/>
        <v>6</v>
      </c>
      <c r="J27" s="56" t="str">
        <f ca="1">IF(COUNTIF(Tabelle2[Feiertag],September!H27)=1,"F","")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IF(J27="",UPPER(INDEX(Stammdaten!$C$14:$C$20,September!I27)),J27)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So</v>
      </c>
      <c r="F28" s="57">
        <v>26</v>
      </c>
      <c r="G28" s="87">
        <f t="shared" ca="1" si="1"/>
        <v>38</v>
      </c>
      <c r="H28" s="109">
        <f t="shared" ca="1" si="2"/>
        <v>44465</v>
      </c>
      <c r="I28" s="56">
        <f t="shared" ca="1" si="8"/>
        <v>7</v>
      </c>
      <c r="J28" s="56" t="str">
        <f ca="1">IF(COUNTIF(Tabelle2[Feiertag],September!H28)=1,"F","")</f>
        <v/>
      </c>
      <c r="K28" s="56" t="str">
        <f t="shared" ca="1" si="9"/>
        <v>E</v>
      </c>
      <c r="L28" s="56" t="b">
        <f ca="1">ISERROR(FIND(K28,Hilf!$B$16))</f>
        <v>0</v>
      </c>
      <c r="M28" s="56" t="str" cm="1">
        <f t="array" aca="1" ref="M28" ca="1">IF(J28="",UPPER(INDEX(Stammdaten!$C$14:$C$20,September!I28)),J28)</f>
        <v>E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Mo</v>
      </c>
      <c r="F29" s="57">
        <v>27</v>
      </c>
      <c r="G29" s="87">
        <f t="shared" ca="1" si="1"/>
        <v>39</v>
      </c>
      <c r="H29" s="109">
        <f t="shared" ca="1" si="2"/>
        <v>44466</v>
      </c>
      <c r="I29" s="56">
        <f t="shared" ca="1" si="8"/>
        <v>1</v>
      </c>
      <c r="J29" s="56" t="str">
        <f ca="1">IF(COUNTIF(Tabelle2[Feiertag],September!H29)=1,"F","")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IF(J29="",UPPER(INDEX(Stammdaten!$C$14:$C$20,September!I29)),J29)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Di</v>
      </c>
      <c r="F30" s="57">
        <v>28</v>
      </c>
      <c r="G30" s="87">
        <f t="shared" ca="1" si="1"/>
        <v>39</v>
      </c>
      <c r="H30" s="109">
        <f t="shared" ca="1" si="2"/>
        <v>44467</v>
      </c>
      <c r="I30" s="56">
        <f t="shared" ca="1" si="8"/>
        <v>2</v>
      </c>
      <c r="J30" s="56" t="str">
        <f ca="1">IF(COUNTIF(Tabelle2[Feiertag],September!H30)=1,"F","")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IF(J30="",UPPER(INDEX(Stammdaten!$C$14:$C$20,September!I30)),J30)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Mi</v>
      </c>
      <c r="F31" s="57">
        <v>29</v>
      </c>
      <c r="G31" s="87">
        <f t="shared" ca="1" si="1"/>
        <v>39</v>
      </c>
      <c r="H31" s="109">
        <f t="shared" ca="1" si="2"/>
        <v>44468</v>
      </c>
      <c r="I31" s="56">
        <f t="shared" ca="1" si="8"/>
        <v>3</v>
      </c>
      <c r="J31" s="56" t="str">
        <f ca="1">IF(COUNTIF(Tabelle2[Feiertag],September!H31)=1,"F","")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IF(J31="",UPPER(INDEX(Stammdaten!$C$14:$C$20,September!I31)),J31)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Do</v>
      </c>
      <c r="F32" s="57">
        <v>30</v>
      </c>
      <c r="G32" s="87">
        <f t="shared" ca="1" si="1"/>
        <v>39</v>
      </c>
      <c r="H32" s="109">
        <f t="shared" ca="1" si="2"/>
        <v>44469</v>
      </c>
      <c r="I32" s="56">
        <f t="shared" ca="1" si="8"/>
        <v>4</v>
      </c>
      <c r="J32" s="56" t="str">
        <f ca="1">IF(COUNTIF(Tabelle2[Feiertag],September!H32)=1,"F","")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IF(J32="",UPPER(INDEX(Stammdaten!$C$14:$C$20,September!I32)),J32)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Fr</v>
      </c>
      <c r="F33" s="57">
        <v>31</v>
      </c>
      <c r="G33" s="87">
        <f t="shared" ca="1" si="1"/>
        <v>39</v>
      </c>
      <c r="H33" s="109">
        <f t="shared" ca="1" si="2"/>
        <v>44470</v>
      </c>
      <c r="I33" s="56">
        <f t="shared" ca="1" si="8"/>
        <v>5</v>
      </c>
      <c r="J33" s="56" t="str">
        <f ca="1">IF(COUNTIF(Tabelle2[Feiertag],September!H33)=1,"F","")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IF(J33="",UPPER(INDEX(Stammdaten!$C$14:$C$20,September!I33)),J33)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47" priority="1" stopIfTrue="1">
      <formula>$K3="!"</formula>
    </cfRule>
  </conditionalFormatting>
  <conditionalFormatting sqref="E3:G33 O3:P33 R3:S33 U3:U33">
    <cfRule type="expression" dxfId="46" priority="3" stopIfTrue="1">
      <formula>$K3="Ü"</formula>
    </cfRule>
    <cfRule type="expression" dxfId="45" priority="4" stopIfTrue="1">
      <formula>$K3="U"</formula>
    </cfRule>
    <cfRule type="expression" dxfId="44" priority="5" stopIfTrue="1">
      <formula>$K3="K"</formula>
    </cfRule>
    <cfRule type="expression" dxfId="43" priority="6">
      <formula>$K3="D"</formula>
    </cfRule>
    <cfRule type="expression" dxfId="42" priority="7" stopIfTrue="1">
      <formula>$K3="-"</formula>
    </cfRule>
    <cfRule type="expression" dxfId="41" priority="8" stopIfTrue="1">
      <formula>$K3="F"</formula>
    </cfRule>
    <cfRule type="expression" dxfId="40" priority="9" stopIfTrue="1">
      <formula>$K3="E"</formula>
    </cfRule>
    <cfRule type="expression" dxfId="39" priority="10" stopIfTrue="1">
      <formula>$K3="A"</formula>
    </cfRule>
    <cfRule type="expression" dxfId="38" priority="11">
      <formula>TRUE</formula>
    </cfRule>
  </conditionalFormatting>
  <conditionalFormatting sqref="O3:P33 R3:S33 U3:U33">
    <cfRule type="expression" dxfId="37" priority="2">
      <formula>$K3&lt;&gt;"A"</formula>
    </cfRule>
  </conditionalFormatting>
  <conditionalFormatting sqref="M3:M33">
    <cfRule type="expression" dxfId="36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DATE(Stammdaten!C4,Oktober!A2,1)</f>
        <v>44470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10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Fr</v>
      </c>
      <c r="F3" s="57">
        <v>1</v>
      </c>
      <c r="G3" s="87">
        <f t="shared" ref="G3:G33" ca="1" si="1">_xlfn.ISOWEEKNUM(H3)</f>
        <v>39</v>
      </c>
      <c r="H3" s="109">
        <f t="shared" ref="H3:H33" ca="1" si="2">$C$1+F3-1</f>
        <v>44470</v>
      </c>
      <c r="I3" s="56">
        <f ca="1">WEEKDAY(H3,2)</f>
        <v>5</v>
      </c>
      <c r="J3" s="56" t="str">
        <f ca="1">IF(COUNTIF(Tabelle2[Feiertag],Oktober!H3)=1,"F","")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IF(J3="",UPPER(INDEX(Stammdaten!$C$14:$C$20,Oktober!I3)),J3)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Sa</v>
      </c>
      <c r="F4" s="57">
        <v>2</v>
      </c>
      <c r="G4" s="87">
        <f t="shared" ca="1" si="1"/>
        <v>39</v>
      </c>
      <c r="H4" s="109">
        <f t="shared" ca="1" si="2"/>
        <v>44471</v>
      </c>
      <c r="I4" s="56">
        <f t="shared" ref="I4:I33" ca="1" si="8">WEEKDAY(H4,2)</f>
        <v>6</v>
      </c>
      <c r="J4" s="56" t="str">
        <f ca="1">IF(COUNTIF(Tabelle2[Feiertag],Oktober!H4)=1,"F","")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IF(J4="",UPPER(INDEX(Stammdaten!$C$14:$C$20,Oktober!I4)),J4)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So</v>
      </c>
      <c r="F5" s="57">
        <v>3</v>
      </c>
      <c r="G5" s="87">
        <f t="shared" ca="1" si="1"/>
        <v>39</v>
      </c>
      <c r="H5" s="109">
        <f t="shared" ca="1" si="2"/>
        <v>44472</v>
      </c>
      <c r="I5" s="56">
        <f t="shared" ca="1" si="8"/>
        <v>7</v>
      </c>
      <c r="J5" s="56" t="str">
        <f ca="1">IF(COUNTIF(Tabelle2[Feiertag],Oktober!H5)=1,"F","")</f>
        <v>F</v>
      </c>
      <c r="K5" s="56" t="str">
        <f t="shared" ca="1" si="9"/>
        <v>F</v>
      </c>
      <c r="L5" s="56" t="b">
        <f ca="1">ISERROR(FIND(K5,Hilf!$B$16))</f>
        <v>0</v>
      </c>
      <c r="M5" s="56" t="str" cm="1">
        <f t="array" aca="1" ref="M5" ca="1">IF(J5="",UPPER(INDEX(Stammdaten!$C$14:$C$20,Oktober!I5)),J5)</f>
        <v>F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September</v>
      </c>
      <c r="B6" s="39"/>
      <c r="E6" s="56" t="str">
        <f t="shared" ca="1" si="0"/>
        <v>Mo</v>
      </c>
      <c r="F6" s="57">
        <v>4</v>
      </c>
      <c r="G6" s="87">
        <f t="shared" ca="1" si="1"/>
        <v>40</v>
      </c>
      <c r="H6" s="109">
        <f t="shared" ca="1" si="2"/>
        <v>44473</v>
      </c>
      <c r="I6" s="56">
        <f t="shared" ca="1" si="8"/>
        <v>1</v>
      </c>
      <c r="J6" s="56" t="str">
        <f ca="1">IF(COUNTIF(Tabelle2[Feiertag],Oktober!H6)=1,"F","")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IF(J6="",UPPER(INDEX(Stammdaten!$C$14:$C$20,Oktober!I6)),J6)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Di</v>
      </c>
      <c r="F7" s="60">
        <v>5</v>
      </c>
      <c r="G7" s="87">
        <f t="shared" ca="1" si="1"/>
        <v>40</v>
      </c>
      <c r="H7" s="109">
        <f t="shared" ca="1" si="2"/>
        <v>44474</v>
      </c>
      <c r="I7" s="56">
        <f t="shared" ca="1" si="8"/>
        <v>2</v>
      </c>
      <c r="J7" s="56" t="str">
        <f ca="1">IF(COUNTIF(Tabelle2[Feiertag],Oktober!H7)=1,"F","")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IF(J7="",UPPER(INDEX(Stammdaten!$C$14:$C$20,Oktober!I7)),J7)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Mi</v>
      </c>
      <c r="F8" s="60">
        <v>6</v>
      </c>
      <c r="G8" s="87">
        <f t="shared" ca="1" si="1"/>
        <v>40</v>
      </c>
      <c r="H8" s="109">
        <f t="shared" ca="1" si="2"/>
        <v>44475</v>
      </c>
      <c r="I8" s="56">
        <f t="shared" ca="1" si="8"/>
        <v>3</v>
      </c>
      <c r="J8" s="56" t="str">
        <f ca="1">IF(COUNTIF(Tabelle2[Feiertag],Oktober!H8)=1,"F","")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IF(J8="",UPPER(INDEX(Stammdaten!$C$14:$C$20,Oktober!I8)),J8)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Do</v>
      </c>
      <c r="F9" s="60">
        <v>7</v>
      </c>
      <c r="G9" s="87">
        <f t="shared" ca="1" si="1"/>
        <v>40</v>
      </c>
      <c r="H9" s="109">
        <f t="shared" ca="1" si="2"/>
        <v>44476</v>
      </c>
      <c r="I9" s="56">
        <f t="shared" ca="1" si="8"/>
        <v>4</v>
      </c>
      <c r="J9" s="56" t="str">
        <f ca="1">IF(COUNTIF(Tabelle2[Feiertag],Oktober!H9)=1,"F","")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IF(J9="",UPPER(INDEX(Stammdaten!$C$14:$C$20,Oktober!I9)),J9)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Fr</v>
      </c>
      <c r="F10" s="60">
        <v>8</v>
      </c>
      <c r="G10" s="87">
        <f t="shared" ca="1" si="1"/>
        <v>40</v>
      </c>
      <c r="H10" s="109">
        <f t="shared" ca="1" si="2"/>
        <v>44477</v>
      </c>
      <c r="I10" s="56">
        <f t="shared" ca="1" si="8"/>
        <v>5</v>
      </c>
      <c r="J10" s="56" t="str">
        <f ca="1">IF(COUNTIF(Tabelle2[Feiertag],Oktober!H10)=1,"F","")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IF(J10="",UPPER(INDEX(Stammdaten!$C$14:$C$20,Oktober!I10)),J10)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Sa</v>
      </c>
      <c r="F11" s="60">
        <v>9</v>
      </c>
      <c r="G11" s="87">
        <f t="shared" ca="1" si="1"/>
        <v>40</v>
      </c>
      <c r="H11" s="109">
        <f t="shared" ca="1" si="2"/>
        <v>44478</v>
      </c>
      <c r="I11" s="56">
        <f t="shared" ca="1" si="8"/>
        <v>6</v>
      </c>
      <c r="J11" s="56" t="str">
        <f ca="1">IF(COUNTIF(Tabelle2[Feiertag],Oktober!H11)=1,"F","")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IF(J11="",UPPER(INDEX(Stammdaten!$C$14:$C$20,Oktober!I11)),J11)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So</v>
      </c>
      <c r="F12" s="60">
        <v>10</v>
      </c>
      <c r="G12" s="87">
        <f t="shared" ca="1" si="1"/>
        <v>40</v>
      </c>
      <c r="H12" s="109">
        <f t="shared" ca="1" si="2"/>
        <v>44479</v>
      </c>
      <c r="I12" s="56">
        <f t="shared" ca="1" si="8"/>
        <v>7</v>
      </c>
      <c r="J12" s="56" t="str">
        <f ca="1">IF(COUNTIF(Tabelle2[Feiertag],Oktober!H12)=1,"F","")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IF(J12="",UPPER(INDEX(Stammdaten!$C$14:$C$20,Oktober!I12)),J12)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Mo</v>
      </c>
      <c r="F13" s="60">
        <v>11</v>
      </c>
      <c r="G13" s="87">
        <f t="shared" ca="1" si="1"/>
        <v>41</v>
      </c>
      <c r="H13" s="109">
        <f t="shared" ca="1" si="2"/>
        <v>44480</v>
      </c>
      <c r="I13" s="56">
        <f t="shared" ca="1" si="8"/>
        <v>1</v>
      </c>
      <c r="J13" s="56" t="str">
        <f ca="1">IF(COUNTIF(Tabelle2[Feiertag],Oktober!H13)=1,"F","")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IF(J13="",UPPER(INDEX(Stammdaten!$C$14:$C$20,Oktober!I13)),J13)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Di</v>
      </c>
      <c r="F14" s="60">
        <v>12</v>
      </c>
      <c r="G14" s="87">
        <f t="shared" ca="1" si="1"/>
        <v>41</v>
      </c>
      <c r="H14" s="109">
        <f t="shared" ca="1" si="2"/>
        <v>44481</v>
      </c>
      <c r="I14" s="56">
        <f t="shared" ca="1" si="8"/>
        <v>2</v>
      </c>
      <c r="J14" s="56" t="str">
        <f ca="1">IF(COUNTIF(Tabelle2[Feiertag],Oktober!H14)=1,"F","")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IF(J14="",UPPER(INDEX(Stammdaten!$C$14:$C$20,Oktober!I14)),J14)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Mi</v>
      </c>
      <c r="F15" s="61">
        <v>13</v>
      </c>
      <c r="G15" s="87">
        <f t="shared" ca="1" si="1"/>
        <v>41</v>
      </c>
      <c r="H15" s="109">
        <f t="shared" ca="1" si="2"/>
        <v>44482</v>
      </c>
      <c r="I15" s="56">
        <f t="shared" ca="1" si="8"/>
        <v>3</v>
      </c>
      <c r="J15" s="56" t="str">
        <f ca="1">IF(COUNTIF(Tabelle2[Feiertag],Oktober!H15)=1,"F","")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IF(J15="",UPPER(INDEX(Stammdaten!$C$14:$C$20,Oktober!I15)),J15)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Do</v>
      </c>
      <c r="F16" s="61">
        <v>14</v>
      </c>
      <c r="G16" s="87">
        <f t="shared" ca="1" si="1"/>
        <v>41</v>
      </c>
      <c r="H16" s="109">
        <f t="shared" ca="1" si="2"/>
        <v>44483</v>
      </c>
      <c r="I16" s="56">
        <f t="shared" ca="1" si="8"/>
        <v>4</v>
      </c>
      <c r="J16" s="56" t="str">
        <f ca="1">IF(COUNTIF(Tabelle2[Feiertag],Oktober!H16)=1,"F","")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IF(J16="",UPPER(INDEX(Stammdaten!$C$14:$C$20,Oktober!I16)),J16)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21</v>
      </c>
      <c r="E17" s="56" t="str">
        <f t="shared" ca="1" si="0"/>
        <v>Fr</v>
      </c>
      <c r="F17" s="61">
        <v>15</v>
      </c>
      <c r="G17" s="87">
        <f t="shared" ca="1" si="1"/>
        <v>41</v>
      </c>
      <c r="H17" s="109">
        <f t="shared" ca="1" si="2"/>
        <v>44484</v>
      </c>
      <c r="I17" s="56">
        <f t="shared" ca="1" si="8"/>
        <v>5</v>
      </c>
      <c r="J17" s="56" t="str">
        <f ca="1">IF(COUNTIF(Tabelle2[Feiertag],Oktober!H17)=1,"F","")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IF(J17="",UPPER(INDEX(Stammdaten!$C$14:$C$20,Oktober!I17)),J17)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Sa</v>
      </c>
      <c r="F18" s="61">
        <v>16</v>
      </c>
      <c r="G18" s="87">
        <f t="shared" ca="1" si="1"/>
        <v>41</v>
      </c>
      <c r="H18" s="109">
        <f t="shared" ca="1" si="2"/>
        <v>44485</v>
      </c>
      <c r="I18" s="56">
        <f t="shared" ca="1" si="8"/>
        <v>6</v>
      </c>
      <c r="J18" s="56" t="str">
        <f ca="1">IF(COUNTIF(Tabelle2[Feiertag],Oktober!H18)=1,"F","")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IF(J18="",UPPER(INDEX(Stammdaten!$C$14:$C$20,Oktober!I18)),J18)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So</v>
      </c>
      <c r="F19" s="61">
        <v>17</v>
      </c>
      <c r="G19" s="87">
        <f t="shared" ca="1" si="1"/>
        <v>41</v>
      </c>
      <c r="H19" s="109">
        <f t="shared" ca="1" si="2"/>
        <v>44486</v>
      </c>
      <c r="I19" s="56">
        <f t="shared" ca="1" si="8"/>
        <v>7</v>
      </c>
      <c r="J19" s="56" t="str">
        <f ca="1">IF(COUNTIF(Tabelle2[Feiertag],Oktober!H19)=1,"F","")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IF(J19="",UPPER(INDEX(Stammdaten!$C$14:$C$20,Oktober!I19)),J19)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Mo</v>
      </c>
      <c r="F20" s="57">
        <v>18</v>
      </c>
      <c r="G20" s="87">
        <f t="shared" ca="1" si="1"/>
        <v>42</v>
      </c>
      <c r="H20" s="109">
        <f t="shared" ca="1" si="2"/>
        <v>44487</v>
      </c>
      <c r="I20" s="56">
        <f t="shared" ca="1" si="8"/>
        <v>1</v>
      </c>
      <c r="J20" s="56" t="str">
        <f ca="1">IF(COUNTIF(Tabelle2[Feiertag],Oktober!H20)=1,"F","")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IF(J20="",UPPER(INDEX(Stammdaten!$C$14:$C$20,Oktober!I20)),J20)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Di</v>
      </c>
      <c r="F21" s="57">
        <v>19</v>
      </c>
      <c r="G21" s="87">
        <f t="shared" ca="1" si="1"/>
        <v>42</v>
      </c>
      <c r="H21" s="109">
        <f t="shared" ca="1" si="2"/>
        <v>44488</v>
      </c>
      <c r="I21" s="56">
        <f t="shared" ca="1" si="8"/>
        <v>2</v>
      </c>
      <c r="J21" s="56" t="str">
        <f ca="1">IF(COUNTIF(Tabelle2[Feiertag],Oktober!H21)=1,"F","")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IF(J21="",UPPER(INDEX(Stammdaten!$C$14:$C$20,Oktober!I21)),J21)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Mi</v>
      </c>
      <c r="F22" s="57">
        <v>20</v>
      </c>
      <c r="G22" s="87">
        <f t="shared" ca="1" si="1"/>
        <v>42</v>
      </c>
      <c r="H22" s="109">
        <f t="shared" ca="1" si="2"/>
        <v>44489</v>
      </c>
      <c r="I22" s="56">
        <f t="shared" ca="1" si="8"/>
        <v>3</v>
      </c>
      <c r="J22" s="56" t="str">
        <f ca="1">IF(COUNTIF(Tabelle2[Feiertag],Oktober!H22)=1,"F","")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IF(J22="",UPPER(INDEX(Stammdaten!$C$14:$C$20,Oktober!I22)),J22)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Do</v>
      </c>
      <c r="F23" s="57">
        <v>21</v>
      </c>
      <c r="G23" s="87">
        <f t="shared" ca="1" si="1"/>
        <v>42</v>
      </c>
      <c r="H23" s="109">
        <f t="shared" ca="1" si="2"/>
        <v>44490</v>
      </c>
      <c r="I23" s="56">
        <f t="shared" ca="1" si="8"/>
        <v>4</v>
      </c>
      <c r="J23" s="56" t="str">
        <f ca="1">IF(COUNTIF(Tabelle2[Feiertag],Oktober!H23)=1,"F","")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IF(J23="",UPPER(INDEX(Stammdaten!$C$14:$C$20,Oktober!I23)),J23)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Fr</v>
      </c>
      <c r="F24" s="57">
        <v>22</v>
      </c>
      <c r="G24" s="87">
        <f t="shared" ca="1" si="1"/>
        <v>42</v>
      </c>
      <c r="H24" s="109">
        <f t="shared" ca="1" si="2"/>
        <v>44491</v>
      </c>
      <c r="I24" s="56">
        <f t="shared" ca="1" si="8"/>
        <v>5</v>
      </c>
      <c r="J24" s="56" t="str">
        <f ca="1">IF(COUNTIF(Tabelle2[Feiertag],Oktober!H24)=1,"F","")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IF(J24="",UPPER(INDEX(Stammdaten!$C$14:$C$20,Oktober!I24)),J24)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Sa</v>
      </c>
      <c r="F25" s="57">
        <v>23</v>
      </c>
      <c r="G25" s="87">
        <f t="shared" ca="1" si="1"/>
        <v>42</v>
      </c>
      <c r="H25" s="109">
        <f t="shared" ca="1" si="2"/>
        <v>44492</v>
      </c>
      <c r="I25" s="56">
        <f t="shared" ca="1" si="8"/>
        <v>6</v>
      </c>
      <c r="J25" s="56" t="str">
        <f ca="1">IF(COUNTIF(Tabelle2[Feiertag],Oktober!H25)=1,"F","")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IF(J25="",UPPER(INDEX(Stammdaten!$C$14:$C$20,Oktober!I25)),J25)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So</v>
      </c>
      <c r="F26" s="57">
        <v>24</v>
      </c>
      <c r="G26" s="87">
        <f t="shared" ca="1" si="1"/>
        <v>42</v>
      </c>
      <c r="H26" s="109">
        <f t="shared" ca="1" si="2"/>
        <v>44493</v>
      </c>
      <c r="I26" s="56">
        <f t="shared" ca="1" si="8"/>
        <v>7</v>
      </c>
      <c r="J26" s="56" t="str">
        <f ca="1">IF(COUNTIF(Tabelle2[Feiertag],Oktober!H26)=1,"F","")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IF(J26="",UPPER(INDEX(Stammdaten!$C$14:$C$20,Oktober!I26)),J26)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Mo</v>
      </c>
      <c r="F27" s="57">
        <v>25</v>
      </c>
      <c r="G27" s="87">
        <f t="shared" ca="1" si="1"/>
        <v>43</v>
      </c>
      <c r="H27" s="109">
        <f t="shared" ca="1" si="2"/>
        <v>44494</v>
      </c>
      <c r="I27" s="56">
        <f t="shared" ca="1" si="8"/>
        <v>1</v>
      </c>
      <c r="J27" s="56" t="str">
        <f ca="1">IF(COUNTIF(Tabelle2[Feiertag],Oktober!H27)=1,"F","")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IF(J27="",UPPER(INDEX(Stammdaten!$C$14:$C$20,Oktober!I27)),J27)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Di</v>
      </c>
      <c r="F28" s="57">
        <v>26</v>
      </c>
      <c r="G28" s="87">
        <f t="shared" ca="1" si="1"/>
        <v>43</v>
      </c>
      <c r="H28" s="109">
        <f t="shared" ca="1" si="2"/>
        <v>44495</v>
      </c>
      <c r="I28" s="56">
        <f t="shared" ca="1" si="8"/>
        <v>2</v>
      </c>
      <c r="J28" s="56" t="str">
        <f ca="1">IF(COUNTIF(Tabelle2[Feiertag],Oktober!H28)=1,"F","")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IF(J28="",UPPER(INDEX(Stammdaten!$C$14:$C$20,Oktober!I28)),J28)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Mi</v>
      </c>
      <c r="F29" s="57">
        <v>27</v>
      </c>
      <c r="G29" s="87">
        <f t="shared" ca="1" si="1"/>
        <v>43</v>
      </c>
      <c r="H29" s="109">
        <f t="shared" ca="1" si="2"/>
        <v>44496</v>
      </c>
      <c r="I29" s="56">
        <f t="shared" ca="1" si="8"/>
        <v>3</v>
      </c>
      <c r="J29" s="56" t="str">
        <f ca="1">IF(COUNTIF(Tabelle2[Feiertag],Oktober!H29)=1,"F","")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IF(J29="",UPPER(INDEX(Stammdaten!$C$14:$C$20,Oktober!I29)),J29)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Do</v>
      </c>
      <c r="F30" s="57">
        <v>28</v>
      </c>
      <c r="G30" s="87">
        <f t="shared" ca="1" si="1"/>
        <v>43</v>
      </c>
      <c r="H30" s="109">
        <f t="shared" ca="1" si="2"/>
        <v>44497</v>
      </c>
      <c r="I30" s="56">
        <f t="shared" ca="1" si="8"/>
        <v>4</v>
      </c>
      <c r="J30" s="56" t="str">
        <f ca="1">IF(COUNTIF(Tabelle2[Feiertag],Oktober!H30)=1,"F","")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IF(J30="",UPPER(INDEX(Stammdaten!$C$14:$C$20,Oktober!I30)),J30)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Fr</v>
      </c>
      <c r="F31" s="57">
        <v>29</v>
      </c>
      <c r="G31" s="87">
        <f t="shared" ca="1" si="1"/>
        <v>43</v>
      </c>
      <c r="H31" s="109">
        <f t="shared" ca="1" si="2"/>
        <v>44498</v>
      </c>
      <c r="I31" s="56">
        <f t="shared" ca="1" si="8"/>
        <v>5</v>
      </c>
      <c r="J31" s="56" t="str">
        <f ca="1">IF(COUNTIF(Tabelle2[Feiertag],Oktober!H31)=1,"F","")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IF(J31="",UPPER(INDEX(Stammdaten!$C$14:$C$20,Oktober!I31)),J31)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Sa</v>
      </c>
      <c r="F32" s="57">
        <v>30</v>
      </c>
      <c r="G32" s="87">
        <f t="shared" ca="1" si="1"/>
        <v>43</v>
      </c>
      <c r="H32" s="109">
        <f t="shared" ca="1" si="2"/>
        <v>44499</v>
      </c>
      <c r="I32" s="56">
        <f t="shared" ca="1" si="8"/>
        <v>6</v>
      </c>
      <c r="J32" s="56" t="str">
        <f ca="1">IF(COUNTIF(Tabelle2[Feiertag],Oktober!H32)=1,"F","")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IF(J32="",UPPER(INDEX(Stammdaten!$C$14:$C$20,Oktober!I32)),J32)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So</v>
      </c>
      <c r="F33" s="57">
        <v>31</v>
      </c>
      <c r="G33" s="87">
        <f t="shared" ca="1" si="1"/>
        <v>43</v>
      </c>
      <c r="H33" s="109">
        <f t="shared" ca="1" si="2"/>
        <v>44500</v>
      </c>
      <c r="I33" s="56">
        <f t="shared" ca="1" si="8"/>
        <v>7</v>
      </c>
      <c r="J33" s="56" t="str">
        <f ca="1">IF(COUNTIF(Tabelle2[Feiertag],Oktober!H33)=1,"F","")</f>
        <v>F</v>
      </c>
      <c r="K33" s="56" t="str">
        <f t="shared" ca="1" si="9"/>
        <v>F</v>
      </c>
      <c r="L33" s="56" t="b">
        <f ca="1">ISERROR(FIND(K33,Hilf!$B$16))</f>
        <v>0</v>
      </c>
      <c r="M33" s="56" t="str" cm="1">
        <f t="array" aca="1" ref="M33" ca="1">IF(J33="",UPPER(INDEX(Stammdaten!$C$14:$C$20,Oktober!I33)),J33)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35" priority="1" stopIfTrue="1">
      <formula>$K3="!"</formula>
    </cfRule>
  </conditionalFormatting>
  <conditionalFormatting sqref="E3:G33 O3:P33 R3:S33 U3:U33">
    <cfRule type="expression" dxfId="34" priority="3" stopIfTrue="1">
      <formula>$K3="Ü"</formula>
    </cfRule>
    <cfRule type="expression" dxfId="33" priority="4" stopIfTrue="1">
      <formula>$K3="U"</formula>
    </cfRule>
    <cfRule type="expression" dxfId="32" priority="5" stopIfTrue="1">
      <formula>$K3="K"</formula>
    </cfRule>
    <cfRule type="expression" dxfId="31" priority="6">
      <formula>$K3="D"</formula>
    </cfRule>
    <cfRule type="expression" dxfId="30" priority="7" stopIfTrue="1">
      <formula>$K3="-"</formula>
    </cfRule>
    <cfRule type="expression" dxfId="29" priority="8" stopIfTrue="1">
      <formula>$K3="F"</formula>
    </cfRule>
    <cfRule type="expression" dxfId="28" priority="9" stopIfTrue="1">
      <formula>$K3="E"</formula>
    </cfRule>
    <cfRule type="expression" dxfId="27" priority="10" stopIfTrue="1">
      <formula>$K3="A"</formula>
    </cfRule>
    <cfRule type="expression" dxfId="26" priority="11">
      <formula>TRUE</formula>
    </cfRule>
  </conditionalFormatting>
  <conditionalFormatting sqref="O3:P33 R3:S33 U3:U33">
    <cfRule type="expression" dxfId="25" priority="2">
      <formula>$K3&lt;&gt;"A"</formula>
    </cfRule>
  </conditionalFormatting>
  <conditionalFormatting sqref="M3:M33">
    <cfRule type="expression" dxfId="24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DATE(Stammdaten!C4,November!A2,1)</f>
        <v>44501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11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7">
        <f t="shared" ref="G3:G33" ca="1" si="1">_xlfn.ISOWEEKNUM(H3)</f>
        <v>44</v>
      </c>
      <c r="H3" s="109">
        <f t="shared" ref="H3:H33" ca="1" si="2">$C$1+F3-1</f>
        <v>44501</v>
      </c>
      <c r="I3" s="56">
        <f ca="1">WEEKDAY(H3,2)</f>
        <v>1</v>
      </c>
      <c r="J3" s="56" t="str">
        <f ca="1">IF(COUNTIF(Tabelle2[Feiertag],November!H3)=1,"F","")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IF(J3="",UPPER(INDEX(Stammdaten!$C$14:$C$20,November!I3)),J3)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30</v>
      </c>
      <c r="B4" s="39"/>
      <c r="E4" s="56" t="str">
        <f t="shared" ca="1" si="0"/>
        <v>Di</v>
      </c>
      <c r="F4" s="57">
        <v>2</v>
      </c>
      <c r="G4" s="87">
        <f t="shared" ca="1" si="1"/>
        <v>44</v>
      </c>
      <c r="H4" s="109">
        <f t="shared" ca="1" si="2"/>
        <v>44502</v>
      </c>
      <c r="I4" s="56">
        <f t="shared" ref="I4:I33" ca="1" si="8">WEEKDAY(H4,2)</f>
        <v>2</v>
      </c>
      <c r="J4" s="56" t="str">
        <f ca="1">IF(COUNTIF(Tabelle2[Feiertag],November!H4)=1,"F","")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IF(J4="",UPPER(INDEX(Stammdaten!$C$14:$C$20,November!I4)),J4)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7">
        <f t="shared" ca="1" si="1"/>
        <v>44</v>
      </c>
      <c r="H5" s="109">
        <f t="shared" ca="1" si="2"/>
        <v>44503</v>
      </c>
      <c r="I5" s="56">
        <f t="shared" ca="1" si="8"/>
        <v>3</v>
      </c>
      <c r="J5" s="56" t="str">
        <f ca="1">IF(COUNTIF(Tabelle2[Feiertag],November!H5)=1,"F","")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IF(J5="",UPPER(INDEX(Stammdaten!$C$14:$C$20,November!I5)),J5)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Oktober</v>
      </c>
      <c r="B6" s="39"/>
      <c r="E6" s="56" t="str">
        <f t="shared" ca="1" si="0"/>
        <v>Do</v>
      </c>
      <c r="F6" s="57">
        <v>4</v>
      </c>
      <c r="G6" s="87">
        <f t="shared" ca="1" si="1"/>
        <v>44</v>
      </c>
      <c r="H6" s="109">
        <f t="shared" ca="1" si="2"/>
        <v>44504</v>
      </c>
      <c r="I6" s="56">
        <f t="shared" ca="1" si="8"/>
        <v>4</v>
      </c>
      <c r="J6" s="56" t="str">
        <f ca="1">IF(COUNTIF(Tabelle2[Feiertag],November!H6)=1,"F","")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IF(J6="",UPPER(INDEX(Stammdaten!$C$14:$C$20,November!I6)),J6)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Fr</v>
      </c>
      <c r="F7" s="60">
        <v>5</v>
      </c>
      <c r="G7" s="87">
        <f t="shared" ca="1" si="1"/>
        <v>44</v>
      </c>
      <c r="H7" s="109">
        <f t="shared" ca="1" si="2"/>
        <v>44505</v>
      </c>
      <c r="I7" s="56">
        <f t="shared" ca="1" si="8"/>
        <v>5</v>
      </c>
      <c r="J7" s="56" t="str">
        <f ca="1">IF(COUNTIF(Tabelle2[Feiertag],November!H7)=1,"F","")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IF(J7="",UPPER(INDEX(Stammdaten!$C$14:$C$20,November!I7)),J7)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7">
        <f t="shared" ca="1" si="1"/>
        <v>44</v>
      </c>
      <c r="H8" s="109">
        <f t="shared" ca="1" si="2"/>
        <v>44506</v>
      </c>
      <c r="I8" s="56">
        <f t="shared" ca="1" si="8"/>
        <v>6</v>
      </c>
      <c r="J8" s="56" t="str">
        <f ca="1">IF(COUNTIF(Tabelle2[Feiertag],November!H8)=1,"F","")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IF(J8="",UPPER(INDEX(Stammdaten!$C$14:$C$20,November!I8)),J8)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7">
        <f t="shared" ca="1" si="1"/>
        <v>44</v>
      </c>
      <c r="H9" s="109">
        <f t="shared" ca="1" si="2"/>
        <v>44507</v>
      </c>
      <c r="I9" s="56">
        <f t="shared" ca="1" si="8"/>
        <v>7</v>
      </c>
      <c r="J9" s="56" t="str">
        <f ca="1">IF(COUNTIF(Tabelle2[Feiertag],November!H9)=1,"F","")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IF(J9="",UPPER(INDEX(Stammdaten!$C$14:$C$20,November!I9)),J9)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7">
        <f t="shared" ca="1" si="1"/>
        <v>45</v>
      </c>
      <c r="H10" s="109">
        <f t="shared" ca="1" si="2"/>
        <v>44508</v>
      </c>
      <c r="I10" s="56">
        <f t="shared" ca="1" si="8"/>
        <v>1</v>
      </c>
      <c r="J10" s="56" t="str">
        <f ca="1">IF(COUNTIF(Tabelle2[Feiertag],November!H10)=1,"F","")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IF(J10="",UPPER(INDEX(Stammdaten!$C$14:$C$20,November!I10)),J10)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7">
        <f t="shared" ca="1" si="1"/>
        <v>45</v>
      </c>
      <c r="H11" s="109">
        <f t="shared" ca="1" si="2"/>
        <v>44509</v>
      </c>
      <c r="I11" s="56">
        <f t="shared" ca="1" si="8"/>
        <v>2</v>
      </c>
      <c r="J11" s="56" t="str">
        <f ca="1">IF(COUNTIF(Tabelle2[Feiertag],November!H11)=1,"F","")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IF(J11="",UPPER(INDEX(Stammdaten!$C$14:$C$20,November!I11)),J11)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7">
        <f t="shared" ca="1" si="1"/>
        <v>45</v>
      </c>
      <c r="H12" s="109">
        <f t="shared" ca="1" si="2"/>
        <v>44510</v>
      </c>
      <c r="I12" s="56">
        <f t="shared" ca="1" si="8"/>
        <v>3</v>
      </c>
      <c r="J12" s="56" t="str">
        <f ca="1">IF(COUNTIF(Tabelle2[Feiertag],November!H12)=1,"F","")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IF(J12="",UPPER(INDEX(Stammdaten!$C$14:$C$20,November!I12)),J12)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Do</v>
      </c>
      <c r="F13" s="60">
        <v>11</v>
      </c>
      <c r="G13" s="87">
        <f t="shared" ca="1" si="1"/>
        <v>45</v>
      </c>
      <c r="H13" s="109">
        <f t="shared" ca="1" si="2"/>
        <v>44511</v>
      </c>
      <c r="I13" s="56">
        <f t="shared" ca="1" si="8"/>
        <v>4</v>
      </c>
      <c r="J13" s="56" t="str">
        <f ca="1">IF(COUNTIF(Tabelle2[Feiertag],November!H13)=1,"F","")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IF(J13="",UPPER(INDEX(Stammdaten!$C$14:$C$20,November!I13)),J13)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7">
        <f t="shared" ca="1" si="1"/>
        <v>45</v>
      </c>
      <c r="H14" s="109">
        <f t="shared" ca="1" si="2"/>
        <v>44512</v>
      </c>
      <c r="I14" s="56">
        <f t="shared" ca="1" si="8"/>
        <v>5</v>
      </c>
      <c r="J14" s="56" t="str">
        <f ca="1">IF(COUNTIF(Tabelle2[Feiertag],November!H14)=1,"F","")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IF(J14="",UPPER(INDEX(Stammdaten!$C$14:$C$20,November!I14)),J14)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7">
        <f t="shared" ca="1" si="1"/>
        <v>45</v>
      </c>
      <c r="H15" s="109">
        <f t="shared" ca="1" si="2"/>
        <v>44513</v>
      </c>
      <c r="I15" s="56">
        <f t="shared" ca="1" si="8"/>
        <v>6</v>
      </c>
      <c r="J15" s="56" t="str">
        <f ca="1">IF(COUNTIF(Tabelle2[Feiertag],November!H15)=1,"F","")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IF(J15="",UPPER(INDEX(Stammdaten!$C$14:$C$20,November!I15)),J15)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7">
        <f t="shared" ca="1" si="1"/>
        <v>45</v>
      </c>
      <c r="H16" s="109">
        <f t="shared" ca="1" si="2"/>
        <v>44514</v>
      </c>
      <c r="I16" s="56">
        <f t="shared" ca="1" si="8"/>
        <v>7</v>
      </c>
      <c r="J16" s="56" t="str">
        <f ca="1">IF(COUNTIF(Tabelle2[Feiertag],November!H16)=1,"F","")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IF(J16="",UPPER(INDEX(Stammdaten!$C$14:$C$20,November!I16)),J16)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Mo</v>
      </c>
      <c r="F17" s="61">
        <v>15</v>
      </c>
      <c r="G17" s="87">
        <f t="shared" ca="1" si="1"/>
        <v>46</v>
      </c>
      <c r="H17" s="109">
        <f t="shared" ca="1" si="2"/>
        <v>44515</v>
      </c>
      <c r="I17" s="56">
        <f t="shared" ca="1" si="8"/>
        <v>1</v>
      </c>
      <c r="J17" s="56" t="str">
        <f ca="1">IF(COUNTIF(Tabelle2[Feiertag],November!H17)=1,"F","")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IF(J17="",UPPER(INDEX(Stammdaten!$C$14:$C$20,November!I17)),J17)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7">
        <f t="shared" ca="1" si="1"/>
        <v>46</v>
      </c>
      <c r="H18" s="109">
        <f t="shared" ca="1" si="2"/>
        <v>44516</v>
      </c>
      <c r="I18" s="56">
        <f t="shared" ca="1" si="8"/>
        <v>2</v>
      </c>
      <c r="J18" s="56" t="str">
        <f ca="1">IF(COUNTIF(Tabelle2[Feiertag],November!H18)=1,"F","")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IF(J18="",UPPER(INDEX(Stammdaten!$C$14:$C$20,November!I18)),J18)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7">
        <f t="shared" ca="1" si="1"/>
        <v>46</v>
      </c>
      <c r="H19" s="109">
        <f t="shared" ca="1" si="2"/>
        <v>44517</v>
      </c>
      <c r="I19" s="56">
        <f t="shared" ca="1" si="8"/>
        <v>3</v>
      </c>
      <c r="J19" s="56" t="str">
        <f ca="1">IF(COUNTIF(Tabelle2[Feiertag],November!H19)=1,"F","")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IF(J19="",UPPER(INDEX(Stammdaten!$C$14:$C$20,November!I19)),J19)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7">
        <f t="shared" ca="1" si="1"/>
        <v>46</v>
      </c>
      <c r="H20" s="109">
        <f t="shared" ca="1" si="2"/>
        <v>44518</v>
      </c>
      <c r="I20" s="56">
        <f t="shared" ca="1" si="8"/>
        <v>4</v>
      </c>
      <c r="J20" s="56" t="str">
        <f ca="1">IF(COUNTIF(Tabelle2[Feiertag],November!H20)=1,"F","")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IF(J20="",UPPER(INDEX(Stammdaten!$C$14:$C$20,November!I20)),J20)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7">
        <f t="shared" ca="1" si="1"/>
        <v>46</v>
      </c>
      <c r="H21" s="109">
        <f t="shared" ca="1" si="2"/>
        <v>44519</v>
      </c>
      <c r="I21" s="56">
        <f t="shared" ca="1" si="8"/>
        <v>5</v>
      </c>
      <c r="J21" s="56" t="str">
        <f ca="1">IF(COUNTIF(Tabelle2[Feiertag],November!H21)=1,"F","")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IF(J21="",UPPER(INDEX(Stammdaten!$C$14:$C$20,November!I21)),J21)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7">
        <f t="shared" ca="1" si="1"/>
        <v>46</v>
      </c>
      <c r="H22" s="109">
        <f t="shared" ca="1" si="2"/>
        <v>44520</v>
      </c>
      <c r="I22" s="56">
        <f t="shared" ca="1" si="8"/>
        <v>6</v>
      </c>
      <c r="J22" s="56" t="str">
        <f ca="1">IF(COUNTIF(Tabelle2[Feiertag],November!H22)=1,"F","")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IF(J22="",UPPER(INDEX(Stammdaten!$C$14:$C$20,November!I22)),J22)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7">
        <f t="shared" ca="1" si="1"/>
        <v>46</v>
      </c>
      <c r="H23" s="109">
        <f t="shared" ca="1" si="2"/>
        <v>44521</v>
      </c>
      <c r="I23" s="56">
        <f t="shared" ca="1" si="8"/>
        <v>7</v>
      </c>
      <c r="J23" s="56" t="str">
        <f ca="1">IF(COUNTIF(Tabelle2[Feiertag],November!H23)=1,"F","")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IF(J23="",UPPER(INDEX(Stammdaten!$C$14:$C$20,November!I23)),J23)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7">
        <f t="shared" ca="1" si="1"/>
        <v>47</v>
      </c>
      <c r="H24" s="109">
        <f t="shared" ca="1" si="2"/>
        <v>44522</v>
      </c>
      <c r="I24" s="56">
        <f t="shared" ca="1" si="8"/>
        <v>1</v>
      </c>
      <c r="J24" s="56" t="str">
        <f ca="1">IF(COUNTIF(Tabelle2[Feiertag],November!H24)=1,"F","")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IF(J24="",UPPER(INDEX(Stammdaten!$C$14:$C$20,November!I24)),J24)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7">
        <f t="shared" ca="1" si="1"/>
        <v>47</v>
      </c>
      <c r="H25" s="109">
        <f t="shared" ca="1" si="2"/>
        <v>44523</v>
      </c>
      <c r="I25" s="56">
        <f t="shared" ca="1" si="8"/>
        <v>2</v>
      </c>
      <c r="J25" s="56" t="str">
        <f ca="1">IF(COUNTIF(Tabelle2[Feiertag],November!H25)=1,"F","")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IF(J25="",UPPER(INDEX(Stammdaten!$C$14:$C$20,November!I25)),J25)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7">
        <f t="shared" ca="1" si="1"/>
        <v>47</v>
      </c>
      <c r="H26" s="109">
        <f t="shared" ca="1" si="2"/>
        <v>44524</v>
      </c>
      <c r="I26" s="56">
        <f t="shared" ca="1" si="8"/>
        <v>3</v>
      </c>
      <c r="J26" s="56" t="str">
        <f ca="1">IF(COUNTIF(Tabelle2[Feiertag],November!H26)=1,"F","")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IF(J26="",UPPER(INDEX(Stammdaten!$C$14:$C$20,November!I26)),J26)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7">
        <f t="shared" ca="1" si="1"/>
        <v>47</v>
      </c>
      <c r="H27" s="109">
        <f t="shared" ca="1" si="2"/>
        <v>44525</v>
      </c>
      <c r="I27" s="56">
        <f t="shared" ca="1" si="8"/>
        <v>4</v>
      </c>
      <c r="J27" s="56" t="str">
        <f ca="1">IF(COUNTIF(Tabelle2[Feiertag],November!H27)=1,"F","")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IF(J27="",UPPER(INDEX(Stammdaten!$C$14:$C$20,November!I27)),J27)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7">
        <f t="shared" ca="1" si="1"/>
        <v>47</v>
      </c>
      <c r="H28" s="109">
        <f t="shared" ca="1" si="2"/>
        <v>44526</v>
      </c>
      <c r="I28" s="56">
        <f t="shared" ca="1" si="8"/>
        <v>5</v>
      </c>
      <c r="J28" s="56" t="str">
        <f ca="1">IF(COUNTIF(Tabelle2[Feiertag],November!H28)=1,"F","")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IF(J28="",UPPER(INDEX(Stammdaten!$C$14:$C$20,November!I28)),J28)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7">
        <f t="shared" ca="1" si="1"/>
        <v>47</v>
      </c>
      <c r="H29" s="109">
        <f t="shared" ca="1" si="2"/>
        <v>44527</v>
      </c>
      <c r="I29" s="56">
        <f t="shared" ca="1" si="8"/>
        <v>6</v>
      </c>
      <c r="J29" s="56" t="str">
        <f ca="1">IF(COUNTIF(Tabelle2[Feiertag],November!H29)=1,"F","")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IF(J29="",UPPER(INDEX(Stammdaten!$C$14:$C$20,November!I29)),J29)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7">
        <f t="shared" ca="1" si="1"/>
        <v>47</v>
      </c>
      <c r="H30" s="109">
        <f t="shared" ca="1" si="2"/>
        <v>44528</v>
      </c>
      <c r="I30" s="56">
        <f t="shared" ca="1" si="8"/>
        <v>7</v>
      </c>
      <c r="J30" s="56" t="str">
        <f ca="1">IF(COUNTIF(Tabelle2[Feiertag],November!H30)=1,"F","")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IF(J30="",UPPER(INDEX(Stammdaten!$C$14:$C$20,November!I30)),J30)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7">
        <f t="shared" ca="1" si="1"/>
        <v>48</v>
      </c>
      <c r="H31" s="109">
        <f t="shared" ca="1" si="2"/>
        <v>44529</v>
      </c>
      <c r="I31" s="56">
        <f t="shared" ca="1" si="8"/>
        <v>1</v>
      </c>
      <c r="J31" s="56" t="str">
        <f ca="1">IF(COUNTIF(Tabelle2[Feiertag],November!H31)=1,"F","")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IF(J31="",UPPER(INDEX(Stammdaten!$C$14:$C$20,November!I31)),J31)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7">
        <f t="shared" ca="1" si="1"/>
        <v>48</v>
      </c>
      <c r="H32" s="109">
        <f t="shared" ca="1" si="2"/>
        <v>44530</v>
      </c>
      <c r="I32" s="56">
        <f t="shared" ca="1" si="8"/>
        <v>2</v>
      </c>
      <c r="J32" s="56" t="str">
        <f ca="1">IF(COUNTIF(Tabelle2[Feiertag],November!H32)=1,"F","")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IF(J32="",UPPER(INDEX(Stammdaten!$C$14:$C$20,November!I32)),J32)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7">
        <f t="shared" ca="1" si="1"/>
        <v>48</v>
      </c>
      <c r="H33" s="109">
        <f t="shared" ca="1" si="2"/>
        <v>44531</v>
      </c>
      <c r="I33" s="56">
        <f t="shared" ca="1" si="8"/>
        <v>3</v>
      </c>
      <c r="J33" s="56" t="str">
        <f ca="1">IF(COUNTIF(Tabelle2[Feiertag],November!H33)=1,"F","")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IF(J33="",UPPER(INDEX(Stammdaten!$C$14:$C$20,November!I33)),J33)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23" priority="1" stopIfTrue="1">
      <formula>$K3="!"</formula>
    </cfRule>
  </conditionalFormatting>
  <conditionalFormatting sqref="E3:G33 O3:P33 R3:S33 U3:U33">
    <cfRule type="expression" dxfId="22" priority="3" stopIfTrue="1">
      <formula>$K3="Ü"</formula>
    </cfRule>
    <cfRule type="expression" dxfId="21" priority="4" stopIfTrue="1">
      <formula>$K3="U"</formula>
    </cfRule>
    <cfRule type="expression" dxfId="20" priority="5" stopIfTrue="1">
      <formula>$K3="K"</formula>
    </cfRule>
    <cfRule type="expression" dxfId="19" priority="6">
      <formula>$K3="D"</formula>
    </cfRule>
    <cfRule type="expression" dxfId="18" priority="7" stopIfTrue="1">
      <formula>$K3="-"</formula>
    </cfRule>
    <cfRule type="expression" dxfId="17" priority="8" stopIfTrue="1">
      <formula>$K3="F"</formula>
    </cfRule>
    <cfRule type="expression" dxfId="16" priority="9" stopIfTrue="1">
      <formula>$K3="E"</formula>
    </cfRule>
    <cfRule type="expression" dxfId="15" priority="10" stopIfTrue="1">
      <formula>$K3="A"</formula>
    </cfRule>
    <cfRule type="expression" dxfId="14" priority="11">
      <formula>TRUE</formula>
    </cfRule>
  </conditionalFormatting>
  <conditionalFormatting sqref="O3:P33 R3:S33 U3:U33">
    <cfRule type="expression" dxfId="13" priority="2">
      <formula>$K3&lt;&gt;"A"</formula>
    </cfRule>
  </conditionalFormatting>
  <conditionalFormatting sqref="M3:M33">
    <cfRule type="expression" dxfId="12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baseColWidth="10"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99" t="s">
        <v>116</v>
      </c>
      <c r="B1" s="39"/>
      <c r="C1" s="31">
        <f ca="1">DATE(Stammdaten!C4,Dezember!A2,1)</f>
        <v>44531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2" t="s">
        <v>69</v>
      </c>
      <c r="X1" s="136"/>
      <c r="Y1" s="133"/>
      <c r="AB1" t="s">
        <v>171</v>
      </c>
      <c r="AC1" t="s">
        <v>172</v>
      </c>
    </row>
    <row r="2" spans="1:29" ht="16.5" x14ac:dyDescent="0.25">
      <c r="A2" s="100" cm="1">
        <f t="array" aca="1" ref="A2" ca="1">MATCH(MID(CELL( "filename",A2), FIND("]",CELL("filename", A2))+1, 255),Hilf!A2:A13,0)</f>
        <v>12</v>
      </c>
      <c r="B2" s="39"/>
      <c r="C2" s="1" t="s">
        <v>0</v>
      </c>
      <c r="D2" s="2"/>
      <c r="E2" s="129"/>
      <c r="F2" s="3" t="s">
        <v>1</v>
      </c>
      <c r="G2" s="129" t="s">
        <v>102</v>
      </c>
      <c r="H2" s="129"/>
      <c r="I2" s="129" t="s">
        <v>64</v>
      </c>
      <c r="J2" s="129" t="s">
        <v>41</v>
      </c>
      <c r="K2" s="129" t="s">
        <v>65</v>
      </c>
      <c r="L2" s="129" t="s">
        <v>66</v>
      </c>
      <c r="M2" s="129" t="s">
        <v>92</v>
      </c>
      <c r="N2" s="130" t="s">
        <v>68</v>
      </c>
      <c r="O2" s="130" t="s">
        <v>165</v>
      </c>
      <c r="P2" s="130" t="s">
        <v>166</v>
      </c>
      <c r="Q2" s="4" t="s">
        <v>3</v>
      </c>
      <c r="R2" s="130" t="s">
        <v>165</v>
      </c>
      <c r="S2" s="130" t="s">
        <v>166</v>
      </c>
      <c r="T2" s="4" t="s">
        <v>5</v>
      </c>
      <c r="U2" s="129" t="s">
        <v>167</v>
      </c>
      <c r="V2" s="3" t="s">
        <v>122</v>
      </c>
      <c r="W2" s="3" t="s">
        <v>67</v>
      </c>
      <c r="X2" s="5" t="s">
        <v>68</v>
      </c>
      <c r="Y2" s="107" t="s">
        <v>126</v>
      </c>
      <c r="Z2" s="3" t="s">
        <v>8</v>
      </c>
      <c r="AB2" s="36">
        <f ca="1">D7</f>
        <v>0</v>
      </c>
    </row>
    <row r="3" spans="1:29" x14ac:dyDescent="0.25">
      <c r="A3" s="99" t="s">
        <v>117</v>
      </c>
      <c r="B3" s="39"/>
      <c r="C3" s="101">
        <f>Stammdaten!C3</f>
        <v>0</v>
      </c>
      <c r="D3" s="22"/>
      <c r="E3" s="56" t="str">
        <f t="shared" ref="E3:E33" ca="1" si="0">MID(TEXT(H3,"TTTT"),1,2)</f>
        <v>Mi</v>
      </c>
      <c r="F3" s="57">
        <v>1</v>
      </c>
      <c r="G3" s="87">
        <f t="shared" ref="G3:G33" ca="1" si="1">_xlfn.ISOWEEKNUM(H3)</f>
        <v>48</v>
      </c>
      <c r="H3" s="109">
        <f t="shared" ref="H3:H33" ca="1" si="2">$C$1+F3-1</f>
        <v>44531</v>
      </c>
      <c r="I3" s="56">
        <f ca="1">WEEKDAY(H3,2)</f>
        <v>3</v>
      </c>
      <c r="J3" s="56" t="str">
        <f ca="1">IF(COUNTIF(Tabelle2[Feiertag],Dezember!H3)=1,"F","")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IF(J3="",UPPER(INDEX(Stammdaten!$C$14:$C$20,Dezember!I3)),J3)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1">
        <f>Q3+T3+U3</f>
        <v>0</v>
      </c>
      <c r="W3" s="110">
        <f t="shared" ref="W3:W32" ca="1" si="5">IF(L3,$D$16,0)</f>
        <v>0</v>
      </c>
      <c r="X3" s="110">
        <f ca="1">IF(M3="!",0,IF(ISERROR(FIND(K3,Hilf!$B$15)),0,$D$16)+V3*24)</f>
        <v>0</v>
      </c>
      <c r="Y3" s="122">
        <f t="shared" ref="Y3:Y33" ca="1" si="6">X3-W3</f>
        <v>0</v>
      </c>
      <c r="Z3" s="131"/>
      <c r="AA3" s="58"/>
      <c r="AB3" s="59">
        <f t="shared" ref="AB3:AB33" ca="1" si="7">ROUND(AB2+X3-W3,4)</f>
        <v>0</v>
      </c>
    </row>
    <row r="4" spans="1:29" x14ac:dyDescent="0.25">
      <c r="A4" s="100">
        <f ca="1">DAY(EOMONTH(C1,0))</f>
        <v>31</v>
      </c>
      <c r="B4" s="39"/>
      <c r="E4" s="56" t="str">
        <f t="shared" ca="1" si="0"/>
        <v>Do</v>
      </c>
      <c r="F4" s="57">
        <v>2</v>
      </c>
      <c r="G4" s="87">
        <f t="shared" ca="1" si="1"/>
        <v>48</v>
      </c>
      <c r="H4" s="109">
        <f t="shared" ca="1" si="2"/>
        <v>44532</v>
      </c>
      <c r="I4" s="56">
        <f t="shared" ref="I4:I33" ca="1" si="8">WEEKDAY(H4,2)</f>
        <v>4</v>
      </c>
      <c r="J4" s="56" t="str">
        <f ca="1">IF(COUNTIF(Tabelle2[Feiertag],Dezember!H4)=1,"F","")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IF(J4="",UPPER(INDEX(Stammdaten!$C$14:$C$20,Dezember!I4)),J4)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1">
        <f t="shared" ref="V4:V33" si="10">Q4+T4+U4</f>
        <v>0</v>
      </c>
      <c r="W4" s="110">
        <f t="shared" ca="1" si="5"/>
        <v>0</v>
      </c>
      <c r="X4" s="110">
        <f ca="1">IF(M4="!",0,IF(ISERROR(FIND(K4,Hilf!$B$15)),0,$D$16)+V4*24)</f>
        <v>0</v>
      </c>
      <c r="Y4" s="122">
        <f t="shared" ca="1" si="6"/>
        <v>0</v>
      </c>
      <c r="Z4" s="131"/>
      <c r="AA4" s="58"/>
      <c r="AB4" s="59">
        <f t="shared" ca="1" si="7"/>
        <v>0</v>
      </c>
    </row>
    <row r="5" spans="1:29" x14ac:dyDescent="0.25">
      <c r="A5" s="99" t="s">
        <v>118</v>
      </c>
      <c r="B5" s="39"/>
      <c r="C5" s="1" t="s">
        <v>6</v>
      </c>
      <c r="E5" s="56" t="str">
        <f t="shared" ca="1" si="0"/>
        <v>Fr</v>
      </c>
      <c r="F5" s="57">
        <v>3</v>
      </c>
      <c r="G5" s="87">
        <f t="shared" ca="1" si="1"/>
        <v>48</v>
      </c>
      <c r="H5" s="109">
        <f t="shared" ca="1" si="2"/>
        <v>44533</v>
      </c>
      <c r="I5" s="56">
        <f t="shared" ca="1" si="8"/>
        <v>5</v>
      </c>
      <c r="J5" s="56" t="str">
        <f ca="1">IF(COUNTIF(Tabelle2[Feiertag],Dezember!H5)=1,"F","")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IF(J5="",UPPER(INDEX(Stammdaten!$C$14:$C$20,Dezember!I5)),J5)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1">
        <f t="shared" si="10"/>
        <v>0</v>
      </c>
      <c r="W5" s="110">
        <f t="shared" ca="1" si="5"/>
        <v>0</v>
      </c>
      <c r="X5" s="110">
        <f ca="1">IF(M5="!",0,IF(ISERROR(FIND(K5,Hilf!$B$15)),0,$D$16)+V5*24)</f>
        <v>0</v>
      </c>
      <c r="Y5" s="122">
        <f t="shared" ca="1" si="6"/>
        <v>0</v>
      </c>
      <c r="Z5" s="131"/>
      <c r="AA5" s="58"/>
      <c r="AB5" s="59">
        <f t="shared" ca="1" si="7"/>
        <v>0</v>
      </c>
    </row>
    <row r="6" spans="1:29" x14ac:dyDescent="0.25">
      <c r="A6" s="100" t="str">
        <f ca="1">INDEX(Hilf!$A$1:$A$13,A2)</f>
        <v>November</v>
      </c>
      <c r="B6" s="39"/>
      <c r="E6" s="56" t="str">
        <f t="shared" ca="1" si="0"/>
        <v>Sa</v>
      </c>
      <c r="F6" s="57">
        <v>4</v>
      </c>
      <c r="G6" s="87">
        <f t="shared" ca="1" si="1"/>
        <v>48</v>
      </c>
      <c r="H6" s="109">
        <f t="shared" ca="1" si="2"/>
        <v>44534</v>
      </c>
      <c r="I6" s="56">
        <f t="shared" ca="1" si="8"/>
        <v>6</v>
      </c>
      <c r="J6" s="56" t="str">
        <f ca="1">IF(COUNTIF(Tabelle2[Feiertag],Dezember!H6)=1,"F","")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IF(J6="",UPPER(INDEX(Stammdaten!$C$14:$C$20,Dezember!I6)),J6)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1">
        <f t="shared" si="10"/>
        <v>0</v>
      </c>
      <c r="W6" s="110">
        <f t="shared" ca="1" si="5"/>
        <v>0</v>
      </c>
      <c r="X6" s="110">
        <f ca="1">IF(M6="!",0,IF(ISERROR(FIND(K6,Hilf!$B$15)),0,$D$16)+V6*24)</f>
        <v>0</v>
      </c>
      <c r="Y6" s="122">
        <f t="shared" ca="1" si="6"/>
        <v>0</v>
      </c>
      <c r="Z6" s="131"/>
      <c r="AA6" s="58"/>
      <c r="AB6" s="59">
        <f t="shared" ca="1" si="7"/>
        <v>0</v>
      </c>
    </row>
    <row r="7" spans="1:29" x14ac:dyDescent="0.25">
      <c r="A7" s="99" t="s">
        <v>129</v>
      </c>
      <c r="B7" s="99"/>
      <c r="C7" s="23" t="s">
        <v>96</v>
      </c>
      <c r="D7" s="85">
        <f ca="1">IF(A8,Stammdaten!C10,INDIRECT($A$6 &amp; "!Guthaben"))</f>
        <v>0</v>
      </c>
      <c r="E7" s="56" t="str">
        <f t="shared" ca="1" si="0"/>
        <v>So</v>
      </c>
      <c r="F7" s="60">
        <v>5</v>
      </c>
      <c r="G7" s="87">
        <f t="shared" ca="1" si="1"/>
        <v>48</v>
      </c>
      <c r="H7" s="109">
        <f t="shared" ca="1" si="2"/>
        <v>44535</v>
      </c>
      <c r="I7" s="56">
        <f t="shared" ca="1" si="8"/>
        <v>7</v>
      </c>
      <c r="J7" s="56" t="str">
        <f ca="1">IF(COUNTIF(Tabelle2[Feiertag],Dezember!H7)=1,"F","")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IF(J7="",UPPER(INDEX(Stammdaten!$C$14:$C$20,Dezember!I7)),J7)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1">
        <f t="shared" si="10"/>
        <v>0</v>
      </c>
      <c r="W7" s="110">
        <f t="shared" ca="1" si="5"/>
        <v>0</v>
      </c>
      <c r="X7" s="110">
        <f ca="1">IF(M7="!",0,IF(ISERROR(FIND(K7,Hilf!$B$15)),0,$D$16)+V7*24)</f>
        <v>0</v>
      </c>
      <c r="Y7" s="122">
        <f t="shared" ca="1" si="6"/>
        <v>0</v>
      </c>
      <c r="Z7" s="131"/>
      <c r="AA7" s="58"/>
      <c r="AB7" s="59">
        <f t="shared" ca="1" si="7"/>
        <v>0</v>
      </c>
    </row>
    <row r="8" spans="1:29" x14ac:dyDescent="0.25">
      <c r="A8" s="100" t="b">
        <f ca="1">ISERROR(INDIRECT($A$6 &amp; "!A1"))</f>
        <v>0</v>
      </c>
      <c r="B8" s="41"/>
      <c r="C8" s="41"/>
      <c r="D8" s="35"/>
      <c r="E8" s="56" t="str">
        <f t="shared" ca="1" si="0"/>
        <v>Mo</v>
      </c>
      <c r="F8" s="60">
        <v>6</v>
      </c>
      <c r="G8" s="87">
        <f t="shared" ca="1" si="1"/>
        <v>49</v>
      </c>
      <c r="H8" s="109">
        <f t="shared" ca="1" si="2"/>
        <v>44536</v>
      </c>
      <c r="I8" s="56">
        <f t="shared" ca="1" si="8"/>
        <v>1</v>
      </c>
      <c r="J8" s="56" t="str">
        <f ca="1">IF(COUNTIF(Tabelle2[Feiertag],Dezember!H8)=1,"F","")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IF(J8="",UPPER(INDEX(Stammdaten!$C$14:$C$20,Dezember!I8)),J8)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1">
        <f t="shared" si="10"/>
        <v>0</v>
      </c>
      <c r="W8" s="110">
        <f t="shared" ca="1" si="5"/>
        <v>0</v>
      </c>
      <c r="X8" s="110">
        <f ca="1">IF(M8="!",0,IF(ISERROR(FIND(K8,Hilf!$B$15)),0,$D$16)+V8*24)</f>
        <v>0</v>
      </c>
      <c r="Y8" s="122">
        <f t="shared" ca="1" si="6"/>
        <v>0</v>
      </c>
      <c r="Z8" s="131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Di</v>
      </c>
      <c r="F9" s="60">
        <v>7</v>
      </c>
      <c r="G9" s="87">
        <f t="shared" ca="1" si="1"/>
        <v>49</v>
      </c>
      <c r="H9" s="109">
        <f t="shared" ca="1" si="2"/>
        <v>44537</v>
      </c>
      <c r="I9" s="56">
        <f t="shared" ca="1" si="8"/>
        <v>2</v>
      </c>
      <c r="J9" s="56" t="str">
        <f ca="1">IF(COUNTIF(Tabelle2[Feiertag],Dezember!H9)=1,"F","")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IF(J9="",UPPER(INDEX(Stammdaten!$C$14:$C$20,Dezember!I9)),J9)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1">
        <f t="shared" si="10"/>
        <v>0</v>
      </c>
      <c r="W9" s="110">
        <f t="shared" ca="1" si="5"/>
        <v>0</v>
      </c>
      <c r="X9" s="110">
        <f ca="1">IF(M9="!",0,IF(ISERROR(FIND(K9,Hilf!$B$15)),0,$D$16)+V9*24)</f>
        <v>0</v>
      </c>
      <c r="Y9" s="122">
        <f t="shared" ca="1" si="6"/>
        <v>0</v>
      </c>
      <c r="Z9" s="131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Mi</v>
      </c>
      <c r="F10" s="60">
        <v>8</v>
      </c>
      <c r="G10" s="87">
        <f t="shared" ca="1" si="1"/>
        <v>49</v>
      </c>
      <c r="H10" s="109">
        <f t="shared" ca="1" si="2"/>
        <v>44538</v>
      </c>
      <c r="I10" s="56">
        <f t="shared" ca="1" si="8"/>
        <v>3</v>
      </c>
      <c r="J10" s="56" t="str">
        <f ca="1">IF(COUNTIF(Tabelle2[Feiertag],Dezember!H10)=1,"F","")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IF(J10="",UPPER(INDEX(Stammdaten!$C$14:$C$20,Dezember!I10)),J10)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1">
        <f t="shared" si="10"/>
        <v>0</v>
      </c>
      <c r="W10" s="110">
        <f t="shared" ca="1" si="5"/>
        <v>0</v>
      </c>
      <c r="X10" s="110">
        <f ca="1">IF(M10="!",0,IF(ISERROR(FIND(K10,Hilf!$B$15)),0,$D$16)+V10*24)</f>
        <v>0</v>
      </c>
      <c r="Y10" s="122">
        <f t="shared" ca="1" si="6"/>
        <v>0</v>
      </c>
      <c r="Z10" s="131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Do</v>
      </c>
      <c r="F11" s="60">
        <v>9</v>
      </c>
      <c r="G11" s="87">
        <f t="shared" ca="1" si="1"/>
        <v>49</v>
      </c>
      <c r="H11" s="109">
        <f t="shared" ca="1" si="2"/>
        <v>44539</v>
      </c>
      <c r="I11" s="56">
        <f t="shared" ca="1" si="8"/>
        <v>4</v>
      </c>
      <c r="J11" s="56" t="str">
        <f ca="1">IF(COUNTIF(Tabelle2[Feiertag],Dezember!H11)=1,"F","")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IF(J11="",UPPER(INDEX(Stammdaten!$C$14:$C$20,Dezember!I11)),J11)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1">
        <f t="shared" si="10"/>
        <v>0</v>
      </c>
      <c r="W11" s="110">
        <f t="shared" ca="1" si="5"/>
        <v>0</v>
      </c>
      <c r="X11" s="110">
        <f ca="1">IF(M11="!",0,IF(ISERROR(FIND(K11,Hilf!$B$15)),0,$D$16)+V11*24)</f>
        <v>0</v>
      </c>
      <c r="Y11" s="122">
        <f t="shared" ca="1" si="6"/>
        <v>0</v>
      </c>
      <c r="Z11" s="131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Fr</v>
      </c>
      <c r="F12" s="60">
        <v>10</v>
      </c>
      <c r="G12" s="87">
        <f t="shared" ca="1" si="1"/>
        <v>49</v>
      </c>
      <c r="H12" s="109">
        <f t="shared" ca="1" si="2"/>
        <v>44540</v>
      </c>
      <c r="I12" s="56">
        <f t="shared" ca="1" si="8"/>
        <v>5</v>
      </c>
      <c r="J12" s="56" t="str">
        <f ca="1">IF(COUNTIF(Tabelle2[Feiertag],Dezember!H12)=1,"F","")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IF(J12="",UPPER(INDEX(Stammdaten!$C$14:$C$20,Dezember!I12)),J12)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1">
        <f t="shared" si="10"/>
        <v>0</v>
      </c>
      <c r="W12" s="110">
        <f t="shared" ca="1" si="5"/>
        <v>0</v>
      </c>
      <c r="X12" s="110">
        <f ca="1">IF(M12="!",0,IF(ISERROR(FIND(K12,Hilf!$B$15)),0,$D$16)+V12*24)</f>
        <v>0</v>
      </c>
      <c r="Y12" s="122">
        <f t="shared" ca="1" si="6"/>
        <v>0</v>
      </c>
      <c r="Z12" s="131"/>
      <c r="AA12" s="58"/>
      <c r="AB12" s="59">
        <f t="shared" ca="1" si="7"/>
        <v>0</v>
      </c>
    </row>
    <row r="13" spans="1:29" x14ac:dyDescent="0.25">
      <c r="C13" s="41"/>
      <c r="D13" s="86"/>
      <c r="E13" s="56" t="str">
        <f t="shared" ca="1" si="0"/>
        <v>Sa</v>
      </c>
      <c r="F13" s="60">
        <v>11</v>
      </c>
      <c r="G13" s="87">
        <f t="shared" ca="1" si="1"/>
        <v>49</v>
      </c>
      <c r="H13" s="109">
        <f t="shared" ca="1" si="2"/>
        <v>44541</v>
      </c>
      <c r="I13" s="56">
        <f t="shared" ca="1" si="8"/>
        <v>6</v>
      </c>
      <c r="J13" s="56" t="str">
        <f ca="1">IF(COUNTIF(Tabelle2[Feiertag],Dezember!H13)=1,"F","")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IF(J13="",UPPER(INDEX(Stammdaten!$C$14:$C$20,Dezember!I13)),J13)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1">
        <f t="shared" si="10"/>
        <v>0</v>
      </c>
      <c r="W13" s="110">
        <f t="shared" ca="1" si="5"/>
        <v>0</v>
      </c>
      <c r="X13" s="110">
        <f ca="1">IF(M13="!",0,IF(ISERROR(FIND(K13,Hilf!$B$15)),0,$D$16)+V13*24)</f>
        <v>0</v>
      </c>
      <c r="Y13" s="122">
        <f t="shared" ca="1" si="6"/>
        <v>0</v>
      </c>
      <c r="Z13" s="131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So</v>
      </c>
      <c r="F14" s="60">
        <v>12</v>
      </c>
      <c r="G14" s="87">
        <f t="shared" ca="1" si="1"/>
        <v>49</v>
      </c>
      <c r="H14" s="109">
        <f t="shared" ca="1" si="2"/>
        <v>44542</v>
      </c>
      <c r="I14" s="56">
        <f t="shared" ca="1" si="8"/>
        <v>7</v>
      </c>
      <c r="J14" s="56" t="str">
        <f ca="1">IF(COUNTIF(Tabelle2[Feiertag],Dezember!H14)=1,"F","")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IF(J14="",UPPER(INDEX(Stammdaten!$C$14:$C$20,Dezember!I14)),J14)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1">
        <f t="shared" si="10"/>
        <v>0</v>
      </c>
      <c r="W14" s="110">
        <f t="shared" ca="1" si="5"/>
        <v>0</v>
      </c>
      <c r="X14" s="110">
        <f ca="1">IF(M14="!",0,IF(ISERROR(FIND(K14,Hilf!$B$15)),0,$D$16)+V14*24)</f>
        <v>0</v>
      </c>
      <c r="Y14" s="122">
        <f t="shared" ca="1" si="6"/>
        <v>0</v>
      </c>
      <c r="Z14" s="131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Mo</v>
      </c>
      <c r="F15" s="61">
        <v>13</v>
      </c>
      <c r="G15" s="87">
        <f t="shared" ca="1" si="1"/>
        <v>50</v>
      </c>
      <c r="H15" s="109">
        <f t="shared" ca="1" si="2"/>
        <v>44543</v>
      </c>
      <c r="I15" s="56">
        <f t="shared" ca="1" si="8"/>
        <v>1</v>
      </c>
      <c r="J15" s="56" t="str">
        <f ca="1">IF(COUNTIF(Tabelle2[Feiertag],Dezember!H15)=1,"F","")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IF(J15="",UPPER(INDEX(Stammdaten!$C$14:$C$20,Dezember!I15)),J15)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1">
        <f t="shared" si="10"/>
        <v>0</v>
      </c>
      <c r="W15" s="110">
        <f t="shared" ca="1" si="5"/>
        <v>0</v>
      </c>
      <c r="X15" s="110">
        <f ca="1">IF(M15="!",0,IF(ISERROR(FIND(K15,Hilf!$B$15)),0,$D$16)+V15*24)</f>
        <v>0</v>
      </c>
      <c r="Y15" s="122">
        <f t="shared" ca="1" si="6"/>
        <v>0</v>
      </c>
      <c r="Z15" s="131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Di</v>
      </c>
      <c r="F16" s="61">
        <v>14</v>
      </c>
      <c r="G16" s="87">
        <f t="shared" ca="1" si="1"/>
        <v>50</v>
      </c>
      <c r="H16" s="109">
        <f t="shared" ca="1" si="2"/>
        <v>44544</v>
      </c>
      <c r="I16" s="56">
        <f t="shared" ca="1" si="8"/>
        <v>2</v>
      </c>
      <c r="J16" s="56" t="str">
        <f ca="1">IF(COUNTIF(Tabelle2[Feiertag],Dezember!H16)=1,"F","")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IF(J16="",UPPER(INDEX(Stammdaten!$C$14:$C$20,Dezember!I16)),J16)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1">
        <f t="shared" si="10"/>
        <v>0</v>
      </c>
      <c r="W16" s="110">
        <f t="shared" ca="1" si="5"/>
        <v>0</v>
      </c>
      <c r="X16" s="110">
        <f ca="1">IF(M16="!",0,IF(ISERROR(FIND(K16,Hilf!$B$15)),0,$D$16)+V16*24)</f>
        <v>0</v>
      </c>
      <c r="Y16" s="122">
        <f t="shared" ca="1" si="6"/>
        <v>0</v>
      </c>
      <c r="Z16" s="131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21</v>
      </c>
      <c r="E17" s="56" t="str">
        <f t="shared" ca="1" si="0"/>
        <v>Mi</v>
      </c>
      <c r="F17" s="61">
        <v>15</v>
      </c>
      <c r="G17" s="87">
        <f t="shared" ca="1" si="1"/>
        <v>50</v>
      </c>
      <c r="H17" s="109">
        <f t="shared" ca="1" si="2"/>
        <v>44545</v>
      </c>
      <c r="I17" s="56">
        <f t="shared" ca="1" si="8"/>
        <v>3</v>
      </c>
      <c r="J17" s="56" t="str">
        <f ca="1">IF(COUNTIF(Tabelle2[Feiertag],Dezember!H17)=1,"F","")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IF(J17="",UPPER(INDEX(Stammdaten!$C$14:$C$20,Dezember!I17)),J17)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1">
        <f t="shared" si="10"/>
        <v>0</v>
      </c>
      <c r="W17" s="110">
        <f t="shared" ca="1" si="5"/>
        <v>0</v>
      </c>
      <c r="X17" s="110">
        <f ca="1">IF(M17="!",0,IF(ISERROR(FIND(K17,Hilf!$B$15)),0,$D$16)+V17*24)</f>
        <v>0</v>
      </c>
      <c r="Y17" s="122">
        <f t="shared" ca="1" si="6"/>
        <v>0</v>
      </c>
      <c r="Z17" s="131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Do</v>
      </c>
      <c r="F18" s="61">
        <v>16</v>
      </c>
      <c r="G18" s="87">
        <f t="shared" ca="1" si="1"/>
        <v>50</v>
      </c>
      <c r="H18" s="109">
        <f t="shared" ca="1" si="2"/>
        <v>44546</v>
      </c>
      <c r="I18" s="56">
        <f t="shared" ca="1" si="8"/>
        <v>4</v>
      </c>
      <c r="J18" s="56" t="str">
        <f ca="1">IF(COUNTIF(Tabelle2[Feiertag],Dezember!H18)=1,"F","")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IF(J18="",UPPER(INDEX(Stammdaten!$C$14:$C$20,Dezember!I18)),J18)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1">
        <f t="shared" si="10"/>
        <v>0</v>
      </c>
      <c r="W18" s="110">
        <f t="shared" ca="1" si="5"/>
        <v>0</v>
      </c>
      <c r="X18" s="110">
        <f ca="1">IF(M18="!",0,IF(ISERROR(FIND(K18,Hilf!$B$15)),0,$D$16)+V18*24)</f>
        <v>0</v>
      </c>
      <c r="Y18" s="122">
        <f t="shared" ca="1" si="6"/>
        <v>0</v>
      </c>
      <c r="Z18" s="131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Fr</v>
      </c>
      <c r="F19" s="61">
        <v>17</v>
      </c>
      <c r="G19" s="87">
        <f t="shared" ca="1" si="1"/>
        <v>50</v>
      </c>
      <c r="H19" s="109">
        <f t="shared" ca="1" si="2"/>
        <v>44547</v>
      </c>
      <c r="I19" s="56">
        <f t="shared" ca="1" si="8"/>
        <v>5</v>
      </c>
      <c r="J19" s="56" t="str">
        <f ca="1">IF(COUNTIF(Tabelle2[Feiertag],Dezember!H19)=1,"F","")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IF(J19="",UPPER(INDEX(Stammdaten!$C$14:$C$20,Dezember!I19)),J19)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1">
        <f t="shared" si="10"/>
        <v>0</v>
      </c>
      <c r="W19" s="110">
        <f t="shared" ca="1" si="5"/>
        <v>0</v>
      </c>
      <c r="X19" s="110">
        <f ca="1">IF(M19="!",0,IF(ISERROR(FIND(K19,Hilf!$B$15)),0,$D$16)+V19*24)</f>
        <v>0</v>
      </c>
      <c r="Y19" s="122">
        <f t="shared" ca="1" si="6"/>
        <v>0</v>
      </c>
      <c r="Z19" s="131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Sa</v>
      </c>
      <c r="F20" s="57">
        <v>18</v>
      </c>
      <c r="G20" s="87">
        <f t="shared" ca="1" si="1"/>
        <v>50</v>
      </c>
      <c r="H20" s="109">
        <f t="shared" ca="1" si="2"/>
        <v>44548</v>
      </c>
      <c r="I20" s="56">
        <f t="shared" ca="1" si="8"/>
        <v>6</v>
      </c>
      <c r="J20" s="56" t="str">
        <f ca="1">IF(COUNTIF(Tabelle2[Feiertag],Dezember!H20)=1,"F","")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IF(J20="",UPPER(INDEX(Stammdaten!$C$14:$C$20,Dezember!I20)),J20)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1">
        <f t="shared" si="10"/>
        <v>0</v>
      </c>
      <c r="W20" s="110">
        <f t="shared" ca="1" si="5"/>
        <v>0</v>
      </c>
      <c r="X20" s="110">
        <f ca="1">IF(M20="!",0,IF(ISERROR(FIND(K20,Hilf!$B$15)),0,$D$16)+V20*24)</f>
        <v>0</v>
      </c>
      <c r="Y20" s="122">
        <f t="shared" ca="1" si="6"/>
        <v>0</v>
      </c>
      <c r="Z20" s="131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So</v>
      </c>
      <c r="F21" s="57">
        <v>19</v>
      </c>
      <c r="G21" s="87">
        <f t="shared" ca="1" si="1"/>
        <v>50</v>
      </c>
      <c r="H21" s="109">
        <f t="shared" ca="1" si="2"/>
        <v>44549</v>
      </c>
      <c r="I21" s="56">
        <f t="shared" ca="1" si="8"/>
        <v>7</v>
      </c>
      <c r="J21" s="56" t="str">
        <f ca="1">IF(COUNTIF(Tabelle2[Feiertag],Dezember!H21)=1,"F","")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IF(J21="",UPPER(INDEX(Stammdaten!$C$14:$C$20,Dezember!I21)),J21)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1">
        <f t="shared" si="10"/>
        <v>0</v>
      </c>
      <c r="W21" s="110">
        <f t="shared" ca="1" si="5"/>
        <v>0</v>
      </c>
      <c r="X21" s="110">
        <f ca="1">IF(M21="!",0,IF(ISERROR(FIND(K21,Hilf!$B$15)),0,$D$16)+V21*24)</f>
        <v>0</v>
      </c>
      <c r="Y21" s="122">
        <f t="shared" ca="1" si="6"/>
        <v>0</v>
      </c>
      <c r="Z21" s="131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Mo</v>
      </c>
      <c r="F22" s="57">
        <v>20</v>
      </c>
      <c r="G22" s="87">
        <f t="shared" ca="1" si="1"/>
        <v>51</v>
      </c>
      <c r="H22" s="109">
        <f t="shared" ca="1" si="2"/>
        <v>44550</v>
      </c>
      <c r="I22" s="56">
        <f t="shared" ca="1" si="8"/>
        <v>1</v>
      </c>
      <c r="J22" s="56" t="str">
        <f ca="1">IF(COUNTIF(Tabelle2[Feiertag],Dezember!H22)=1,"F","")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IF(J22="",UPPER(INDEX(Stammdaten!$C$14:$C$20,Dezember!I22)),J22)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1">
        <f t="shared" si="10"/>
        <v>0</v>
      </c>
      <c r="W22" s="110">
        <f t="shared" ca="1" si="5"/>
        <v>0</v>
      </c>
      <c r="X22" s="110">
        <f ca="1">IF(M22="!",0,IF(ISERROR(FIND(K22,Hilf!$B$15)),0,$D$16)+V22*24)</f>
        <v>0</v>
      </c>
      <c r="Y22" s="122">
        <f t="shared" ca="1" si="6"/>
        <v>0</v>
      </c>
      <c r="Z22" s="131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Di</v>
      </c>
      <c r="F23" s="57">
        <v>21</v>
      </c>
      <c r="G23" s="87">
        <f t="shared" ca="1" si="1"/>
        <v>51</v>
      </c>
      <c r="H23" s="109">
        <f t="shared" ca="1" si="2"/>
        <v>44551</v>
      </c>
      <c r="I23" s="56">
        <f t="shared" ca="1" si="8"/>
        <v>2</v>
      </c>
      <c r="J23" s="56" t="str">
        <f ca="1">IF(COUNTIF(Tabelle2[Feiertag],Dezember!H23)=1,"F","")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IF(J23="",UPPER(INDEX(Stammdaten!$C$14:$C$20,Dezember!I23)),J23)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1">
        <f t="shared" si="10"/>
        <v>0</v>
      </c>
      <c r="W23" s="110">
        <f t="shared" ca="1" si="5"/>
        <v>0</v>
      </c>
      <c r="X23" s="110">
        <f ca="1">IF(M23="!",0,IF(ISERROR(FIND(K23,Hilf!$B$15)),0,$D$16)+V23*24)</f>
        <v>0</v>
      </c>
      <c r="Y23" s="122">
        <f t="shared" ca="1" si="6"/>
        <v>0</v>
      </c>
      <c r="Z23" s="131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Mi</v>
      </c>
      <c r="F24" s="57">
        <v>22</v>
      </c>
      <c r="G24" s="87">
        <f t="shared" ca="1" si="1"/>
        <v>51</v>
      </c>
      <c r="H24" s="109">
        <f t="shared" ca="1" si="2"/>
        <v>44552</v>
      </c>
      <c r="I24" s="56">
        <f t="shared" ca="1" si="8"/>
        <v>3</v>
      </c>
      <c r="J24" s="56" t="str">
        <f ca="1">IF(COUNTIF(Tabelle2[Feiertag],Dezember!H24)=1,"F","")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IF(J24="",UPPER(INDEX(Stammdaten!$C$14:$C$20,Dezember!I24)),J24)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1">
        <f t="shared" si="10"/>
        <v>0</v>
      </c>
      <c r="W24" s="110">
        <f t="shared" ca="1" si="5"/>
        <v>0</v>
      </c>
      <c r="X24" s="110">
        <f ca="1">IF(M24="!",0,IF(ISERROR(FIND(K24,Hilf!$B$15)),0,$D$16)+V24*24)</f>
        <v>0</v>
      </c>
      <c r="Y24" s="122">
        <f t="shared" ca="1" si="6"/>
        <v>0</v>
      </c>
      <c r="Z24" s="131"/>
      <c r="AA24" s="58"/>
      <c r="AB24" s="59">
        <f t="shared" ca="1" si="7"/>
        <v>0</v>
      </c>
    </row>
    <row r="25" spans="3:28" x14ac:dyDescent="0.25">
      <c r="E25" s="56" t="str">
        <f t="shared" ca="1" si="0"/>
        <v>Do</v>
      </c>
      <c r="F25" s="57">
        <v>23</v>
      </c>
      <c r="G25" s="87">
        <f t="shared" ca="1" si="1"/>
        <v>51</v>
      </c>
      <c r="H25" s="109">
        <f t="shared" ca="1" si="2"/>
        <v>44553</v>
      </c>
      <c r="I25" s="56">
        <f t="shared" ca="1" si="8"/>
        <v>4</v>
      </c>
      <c r="J25" s="56" t="str">
        <f ca="1">IF(COUNTIF(Tabelle2[Feiertag],Dezember!H25)=1,"F","")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IF(J25="",UPPER(INDEX(Stammdaten!$C$14:$C$20,Dezember!I25)),J25)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1">
        <f t="shared" si="10"/>
        <v>0</v>
      </c>
      <c r="W25" s="110">
        <f t="shared" ca="1" si="5"/>
        <v>0</v>
      </c>
      <c r="X25" s="110">
        <f ca="1">IF(M25="!",0,IF(ISERROR(FIND(K25,Hilf!$B$15)),0,$D$16)+V25*24)</f>
        <v>0</v>
      </c>
      <c r="Y25" s="122">
        <f t="shared" ca="1" si="6"/>
        <v>0</v>
      </c>
      <c r="Z25" s="131"/>
      <c r="AA25" s="58"/>
      <c r="AB25" s="59">
        <f t="shared" ca="1" si="7"/>
        <v>0</v>
      </c>
    </row>
    <row r="26" spans="3:28" x14ac:dyDescent="0.25">
      <c r="E26" s="56" t="str">
        <f t="shared" ca="1" si="0"/>
        <v>Fr</v>
      </c>
      <c r="F26" s="57">
        <v>24</v>
      </c>
      <c r="G26" s="87">
        <f t="shared" ca="1" si="1"/>
        <v>51</v>
      </c>
      <c r="H26" s="109">
        <f t="shared" ca="1" si="2"/>
        <v>44554</v>
      </c>
      <c r="I26" s="56">
        <f t="shared" ca="1" si="8"/>
        <v>5</v>
      </c>
      <c r="J26" s="56" t="str">
        <f ca="1">IF(COUNTIF(Tabelle2[Feiertag],Dezember!H26)=1,"F","")</f>
        <v>F</v>
      </c>
      <c r="K26" s="56" t="str">
        <f t="shared" ca="1" si="9"/>
        <v>F</v>
      </c>
      <c r="L26" s="56" t="b">
        <f ca="1">ISERROR(FIND(K26,Hilf!$B$16))</f>
        <v>0</v>
      </c>
      <c r="M26" s="56" t="str" cm="1">
        <f t="array" aca="1" ref="M26" ca="1">IF(J26="",UPPER(INDEX(Stammdaten!$C$14:$C$20,Dezember!I26)),J26)</f>
        <v>F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1">
        <f t="shared" si="10"/>
        <v>0</v>
      </c>
      <c r="W26" s="110">
        <f t="shared" ca="1" si="5"/>
        <v>0</v>
      </c>
      <c r="X26" s="110">
        <f ca="1">IF(M26="!",0,IF(ISERROR(FIND(K26,Hilf!$B$15)),0,$D$16)+V26*24)</f>
        <v>0</v>
      </c>
      <c r="Y26" s="122">
        <f t="shared" ca="1" si="6"/>
        <v>0</v>
      </c>
      <c r="Z26" s="131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Sa</v>
      </c>
      <c r="F27" s="57">
        <v>25</v>
      </c>
      <c r="G27" s="87">
        <f t="shared" ca="1" si="1"/>
        <v>51</v>
      </c>
      <c r="H27" s="109">
        <f t="shared" ca="1" si="2"/>
        <v>44555</v>
      </c>
      <c r="I27" s="56">
        <f t="shared" ca="1" si="8"/>
        <v>6</v>
      </c>
      <c r="J27" s="56" t="str">
        <f ca="1">IF(COUNTIF(Tabelle2[Feiertag],Dezember!H27)=1,"F","")</f>
        <v>F</v>
      </c>
      <c r="K27" s="56" t="str">
        <f t="shared" ca="1" si="9"/>
        <v>F</v>
      </c>
      <c r="L27" s="56" t="b">
        <f ca="1">ISERROR(FIND(K27,Hilf!$B$16))</f>
        <v>0</v>
      </c>
      <c r="M27" s="56" t="str" cm="1">
        <f t="array" aca="1" ref="M27" ca="1">IF(J27="",UPPER(INDEX(Stammdaten!$C$14:$C$20,Dezember!I27)),J27)</f>
        <v>F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1">
        <f t="shared" si="10"/>
        <v>0</v>
      </c>
      <c r="W27" s="110">
        <f t="shared" ca="1" si="5"/>
        <v>0</v>
      </c>
      <c r="X27" s="110">
        <f ca="1">IF(M27="!",0,IF(ISERROR(FIND(K27,Hilf!$B$15)),0,$D$16)+V27*24)</f>
        <v>0</v>
      </c>
      <c r="Y27" s="122">
        <f t="shared" ca="1" si="6"/>
        <v>0</v>
      </c>
      <c r="Z27" s="131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So</v>
      </c>
      <c r="F28" s="57">
        <v>26</v>
      </c>
      <c r="G28" s="87">
        <f t="shared" ca="1" si="1"/>
        <v>51</v>
      </c>
      <c r="H28" s="109">
        <f t="shared" ca="1" si="2"/>
        <v>44556</v>
      </c>
      <c r="I28" s="56">
        <f t="shared" ca="1" si="8"/>
        <v>7</v>
      </c>
      <c r="J28" s="56" t="str">
        <f ca="1">IF(COUNTIF(Tabelle2[Feiertag],Dezember!H28)=1,"F","")</f>
        <v>F</v>
      </c>
      <c r="K28" s="56" t="str">
        <f t="shared" ca="1" si="9"/>
        <v>F</v>
      </c>
      <c r="L28" s="56" t="b">
        <f ca="1">ISERROR(FIND(K28,Hilf!$B$16))</f>
        <v>0</v>
      </c>
      <c r="M28" s="56" t="str" cm="1">
        <f t="array" aca="1" ref="M28" ca="1">IF(J28="",UPPER(INDEX(Stammdaten!$C$14:$C$20,Dezember!I28)),J28)</f>
        <v>F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1">
        <f t="shared" si="10"/>
        <v>0</v>
      </c>
      <c r="W28" s="110">
        <f t="shared" ca="1" si="5"/>
        <v>0</v>
      </c>
      <c r="X28" s="110">
        <f ca="1">IF(M28="!",0,IF(ISERROR(FIND(K28,Hilf!$B$15)),0,$D$16)+V28*24)</f>
        <v>0</v>
      </c>
      <c r="Y28" s="122">
        <f t="shared" ca="1" si="6"/>
        <v>0</v>
      </c>
      <c r="Z28" s="131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Mo</v>
      </c>
      <c r="F29" s="57">
        <v>27</v>
      </c>
      <c r="G29" s="87">
        <f t="shared" ca="1" si="1"/>
        <v>52</v>
      </c>
      <c r="H29" s="109">
        <f t="shared" ca="1" si="2"/>
        <v>44557</v>
      </c>
      <c r="I29" s="56">
        <f t="shared" ca="1" si="8"/>
        <v>1</v>
      </c>
      <c r="J29" s="56" t="str">
        <f ca="1">IF(COUNTIF(Tabelle2[Feiertag],Dezember!H29)=1,"F","")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IF(J29="",UPPER(INDEX(Stammdaten!$C$14:$C$20,Dezember!I29)),J29)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1">
        <f t="shared" si="10"/>
        <v>0</v>
      </c>
      <c r="W29" s="110">
        <f t="shared" ca="1" si="5"/>
        <v>0</v>
      </c>
      <c r="X29" s="110">
        <f ca="1">IF(M29="!",0,IF(ISERROR(FIND(K29,Hilf!$B$15)),0,$D$16)+V29*24)</f>
        <v>0</v>
      </c>
      <c r="Y29" s="122">
        <f t="shared" ca="1" si="6"/>
        <v>0</v>
      </c>
      <c r="Z29" s="131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Di</v>
      </c>
      <c r="F30" s="57">
        <v>28</v>
      </c>
      <c r="G30" s="87">
        <f t="shared" ca="1" si="1"/>
        <v>52</v>
      </c>
      <c r="H30" s="109">
        <f t="shared" ca="1" si="2"/>
        <v>44558</v>
      </c>
      <c r="I30" s="56">
        <f t="shared" ca="1" si="8"/>
        <v>2</v>
      </c>
      <c r="J30" s="56" t="str">
        <f ca="1">IF(COUNTIF(Tabelle2[Feiertag],Dezember!H30)=1,"F","")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IF(J30="",UPPER(INDEX(Stammdaten!$C$14:$C$20,Dezember!I30)),J30)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1">
        <f t="shared" si="10"/>
        <v>0</v>
      </c>
      <c r="W30" s="110">
        <f t="shared" ca="1" si="5"/>
        <v>0</v>
      </c>
      <c r="X30" s="110">
        <f ca="1">IF(M30="!",0,IF(ISERROR(FIND(K30,Hilf!$B$15)),0,$D$16)+V30*24)</f>
        <v>0</v>
      </c>
      <c r="Y30" s="122">
        <f t="shared" ca="1" si="6"/>
        <v>0</v>
      </c>
      <c r="Z30" s="131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Mi</v>
      </c>
      <c r="F31" s="57">
        <v>29</v>
      </c>
      <c r="G31" s="87">
        <f t="shared" ca="1" si="1"/>
        <v>52</v>
      </c>
      <c r="H31" s="109">
        <f t="shared" ca="1" si="2"/>
        <v>44559</v>
      </c>
      <c r="I31" s="56">
        <f t="shared" ca="1" si="8"/>
        <v>3</v>
      </c>
      <c r="J31" s="56" t="str">
        <f ca="1">IF(COUNTIF(Tabelle2[Feiertag],Dezember!H31)=1,"F","")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IF(J31="",UPPER(INDEX(Stammdaten!$C$14:$C$20,Dezember!I31)),J31)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1">
        <f t="shared" si="10"/>
        <v>0</v>
      </c>
      <c r="W31" s="110">
        <f t="shared" ca="1" si="5"/>
        <v>0</v>
      </c>
      <c r="X31" s="110">
        <f ca="1">IF(M31="!",0,IF(ISERROR(FIND(K31,Hilf!$B$15)),0,$D$16)+V31*24)</f>
        <v>0</v>
      </c>
      <c r="Y31" s="122">
        <f t="shared" ca="1" si="6"/>
        <v>0</v>
      </c>
      <c r="Z31" s="131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Do</v>
      </c>
      <c r="F32" s="57">
        <v>30</v>
      </c>
      <c r="G32" s="87">
        <f t="shared" ca="1" si="1"/>
        <v>52</v>
      </c>
      <c r="H32" s="109">
        <f t="shared" ca="1" si="2"/>
        <v>44560</v>
      </c>
      <c r="I32" s="56">
        <f t="shared" ca="1" si="8"/>
        <v>4</v>
      </c>
      <c r="J32" s="56" t="str">
        <f ca="1">IF(COUNTIF(Tabelle2[Feiertag],Dezember!H32)=1,"F","")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IF(J32="",UPPER(INDEX(Stammdaten!$C$14:$C$20,Dezember!I32)),J32)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1">
        <f t="shared" si="10"/>
        <v>0</v>
      </c>
      <c r="W32" s="110">
        <f t="shared" ca="1" si="5"/>
        <v>0</v>
      </c>
      <c r="X32" s="110">
        <f ca="1">IF(M32="!",0,IF(ISERROR(FIND(K32,Hilf!$B$15)),0,$D$16)+V32*24)</f>
        <v>0</v>
      </c>
      <c r="Y32" s="122">
        <f t="shared" ca="1" si="6"/>
        <v>0</v>
      </c>
      <c r="Z32" s="131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Fr</v>
      </c>
      <c r="F33" s="57">
        <v>31</v>
      </c>
      <c r="G33" s="87">
        <f t="shared" ca="1" si="1"/>
        <v>52</v>
      </c>
      <c r="H33" s="109">
        <f t="shared" ca="1" si="2"/>
        <v>44561</v>
      </c>
      <c r="I33" s="56">
        <f t="shared" ca="1" si="8"/>
        <v>5</v>
      </c>
      <c r="J33" s="56" t="str">
        <f ca="1">IF(COUNTIF(Tabelle2[Feiertag],Dezember!H33)=1,"F","")</f>
        <v>F</v>
      </c>
      <c r="K33" s="56" t="str">
        <f t="shared" ca="1" si="9"/>
        <v>F</v>
      </c>
      <c r="L33" s="56" t="b">
        <f ca="1">ISERROR(FIND(K33,Hilf!$B$16))</f>
        <v>0</v>
      </c>
      <c r="M33" s="56" t="str" cm="1">
        <f t="array" aca="1" ref="M33" ca="1">IF(J33="",UPPER(INDEX(Stammdaten!$C$14:$C$20,Dezember!I33)),J33)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1">
        <f t="shared" si="10"/>
        <v>0</v>
      </c>
      <c r="W33" s="110">
        <f ca="1">IF(AND(M33&lt;&gt;"!",L33),$D$16,0)</f>
        <v>0</v>
      </c>
      <c r="X33" s="110">
        <f ca="1">IF(M33="!",0,IF(ISERROR(FIND(K33,Hilf!$B$15)),0,$D$16)+V33*24)</f>
        <v>0</v>
      </c>
      <c r="Y33" s="122">
        <f t="shared" ca="1" si="6"/>
        <v>0</v>
      </c>
      <c r="Z33" s="131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1" priority="1" stopIfTrue="1">
      <formula>$K3="!"</formula>
    </cfRule>
  </conditionalFormatting>
  <conditionalFormatting sqref="E3:G33 O3:P33 R3:S33 U3:U33">
    <cfRule type="expression" dxfId="10" priority="3" stopIfTrue="1">
      <formula>$K3="Ü"</formula>
    </cfRule>
    <cfRule type="expression" dxfId="9" priority="4" stopIfTrue="1">
      <formula>$K3="U"</formula>
    </cfRule>
    <cfRule type="expression" dxfId="8" priority="5" stopIfTrue="1">
      <formula>$K3="K"</formula>
    </cfRule>
    <cfRule type="expression" dxfId="7" priority="6">
      <formula>$K3="D"</formula>
    </cfRule>
    <cfRule type="expression" dxfId="6" priority="7" stopIfTrue="1">
      <formula>$K3="-"</formula>
    </cfRule>
    <cfRule type="expression" dxfId="5" priority="8" stopIfTrue="1">
      <formula>$K3="F"</formula>
    </cfRule>
    <cfRule type="expression" dxfId="4" priority="9" stopIfTrue="1">
      <formula>$K3="E"</formula>
    </cfRule>
    <cfRule type="expression" dxfId="3" priority="10" stopIfTrue="1">
      <formula>$K3="A"</formula>
    </cfRule>
    <cfRule type="expression" dxfId="2" priority="11">
      <formula>TRUE</formula>
    </cfRule>
  </conditionalFormatting>
  <conditionalFormatting sqref="O3:P33 R3:S33 U3:U33">
    <cfRule type="expression" dxfId="1" priority="2">
      <formula>$K3&lt;&gt;"A"</formula>
    </cfRule>
  </conditionalFormatting>
  <conditionalFormatting sqref="M3:M33">
    <cfRule type="expression" dxfId="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145</vt:i4>
      </vt:variant>
    </vt:vector>
  </HeadingPairs>
  <TitlesOfParts>
    <vt:vector size="162" baseType="lpstr">
      <vt:lpstr>Hilf</vt:lpstr>
      <vt:lpstr>Feiertage</vt:lpstr>
      <vt:lpstr>Historie</vt:lpstr>
      <vt:lpstr>Wochenbericht</vt:lpstr>
      <vt:lpstr>Stammdaten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April!Druckbereich</vt:lpstr>
      <vt:lpstr>August!Druckbereich</vt:lpstr>
      <vt:lpstr>Dezember!Druckbereich</vt:lpstr>
      <vt:lpstr>Februar!Druckbereich</vt:lpstr>
      <vt:lpstr>Januar!Druckbereich</vt:lpstr>
      <vt:lpstr>Juli!Druckbereich</vt:lpstr>
      <vt:lpstr>Juni!Druckbereich</vt:lpstr>
      <vt:lpstr>Mai!Druckbereich</vt:lpstr>
      <vt:lpstr>März!Druckbereich</vt:lpstr>
      <vt:lpstr>November!Druckbereich</vt:lpstr>
      <vt:lpstr>Oktober!Druckbereich</vt:lpstr>
      <vt:lpstr>September!Druckbereich</vt:lpstr>
      <vt:lpstr>Wochenbericht!Druckbereich</vt:lpstr>
      <vt:lpstr>April!Effektiv</vt:lpstr>
      <vt:lpstr>August!Effektiv</vt:lpstr>
      <vt:lpstr>Dezember!Effektiv</vt:lpstr>
      <vt:lpstr>Februar!Effektiv</vt:lpstr>
      <vt:lpstr>Januar!Effektiv</vt:lpstr>
      <vt:lpstr>Juli!Effektiv</vt:lpstr>
      <vt:lpstr>Juni!Effektiv</vt:lpstr>
      <vt:lpstr>Mai!Effektiv</vt:lpstr>
      <vt:lpstr>März!Effektiv</vt:lpstr>
      <vt:lpstr>November!Effektiv</vt:lpstr>
      <vt:lpstr>Oktober!Effektiv</vt:lpstr>
      <vt:lpstr>September!Effektiv</vt:lpstr>
      <vt:lpstr>April!Eintraege</vt:lpstr>
      <vt:lpstr>August!Eintraege</vt:lpstr>
      <vt:lpstr>Dezember!Eintraege</vt:lpstr>
      <vt:lpstr>Februar!Eintraege</vt:lpstr>
      <vt:lpstr>Januar!Eintraege</vt:lpstr>
      <vt:lpstr>Juli!Eintraege</vt:lpstr>
      <vt:lpstr>Juni!Eintraege</vt:lpstr>
      <vt:lpstr>Mai!Eintraege</vt:lpstr>
      <vt:lpstr>März!Eintraege</vt:lpstr>
      <vt:lpstr>November!Eintraege</vt:lpstr>
      <vt:lpstr>Oktober!Eintraege</vt:lpstr>
      <vt:lpstr>September!Eintraege</vt:lpstr>
      <vt:lpstr>April!Guthaben</vt:lpstr>
      <vt:lpstr>August!Guthaben</vt:lpstr>
      <vt:lpstr>Dezember!Guthaben</vt:lpstr>
      <vt:lpstr>Februar!Guthaben</vt:lpstr>
      <vt:lpstr>Januar!Guthaben</vt:lpstr>
      <vt:lpstr>Juli!Guthaben</vt:lpstr>
      <vt:lpstr>Juni!Guthaben</vt:lpstr>
      <vt:lpstr>Mai!Guthaben</vt:lpstr>
      <vt:lpstr>März!Guthaben</vt:lpstr>
      <vt:lpstr>November!Guthaben</vt:lpstr>
      <vt:lpstr>Oktober!Guthaben</vt:lpstr>
      <vt:lpstr>September!Guthaben</vt:lpstr>
      <vt:lpstr>April!Ist</vt:lpstr>
      <vt:lpstr>August!Ist</vt:lpstr>
      <vt:lpstr>Dezember!Ist</vt:lpstr>
      <vt:lpstr>Februar!Ist</vt:lpstr>
      <vt:lpstr>Januar!Ist</vt:lpstr>
      <vt:lpstr>Juli!Ist</vt:lpstr>
      <vt:lpstr>Juni!Ist</vt:lpstr>
      <vt:lpstr>Mai!Ist</vt:lpstr>
      <vt:lpstr>März!Ist</vt:lpstr>
      <vt:lpstr>November!Ist</vt:lpstr>
      <vt:lpstr>Oktober!Ist</vt:lpstr>
      <vt:lpstr>September!Ist</vt:lpstr>
      <vt:lpstr>April!MussTag</vt:lpstr>
      <vt:lpstr>August!MussTag</vt:lpstr>
      <vt:lpstr>Dezember!MussTag</vt:lpstr>
      <vt:lpstr>Februar!MussTag</vt:lpstr>
      <vt:lpstr>Januar!MussTag</vt:lpstr>
      <vt:lpstr>Juli!MussTag</vt:lpstr>
      <vt:lpstr>Juni!MussTag</vt:lpstr>
      <vt:lpstr>Mai!MussTag</vt:lpstr>
      <vt:lpstr>März!MussTag</vt:lpstr>
      <vt:lpstr>November!MussTag</vt:lpstr>
      <vt:lpstr>Oktober!MussTag</vt:lpstr>
      <vt:lpstr>September!MussTag</vt:lpstr>
      <vt:lpstr>April!Soll</vt:lpstr>
      <vt:lpstr>August!Soll</vt:lpstr>
      <vt:lpstr>Dezember!Soll</vt:lpstr>
      <vt:lpstr>Februar!Soll</vt:lpstr>
      <vt:lpstr>Januar!Soll</vt:lpstr>
      <vt:lpstr>Juli!Soll</vt:lpstr>
      <vt:lpstr>Juni!Soll</vt:lpstr>
      <vt:lpstr>Mai!Soll</vt:lpstr>
      <vt:lpstr>März!Soll</vt:lpstr>
      <vt:lpstr>November!Soll</vt:lpstr>
      <vt:lpstr>Oktober!Soll</vt:lpstr>
      <vt:lpstr>September!Soll</vt:lpstr>
      <vt:lpstr>April!Tätigkeiten</vt:lpstr>
      <vt:lpstr>August!Tätigkeiten</vt:lpstr>
      <vt:lpstr>Dezember!Tätigkeiten</vt:lpstr>
      <vt:lpstr>Februar!Tätigkeiten</vt:lpstr>
      <vt:lpstr>Januar!Tätigkeiten</vt:lpstr>
      <vt:lpstr>Juli!Tätigkeiten</vt:lpstr>
      <vt:lpstr>Juni!Tätigkeiten</vt:lpstr>
      <vt:lpstr>Mai!Tätigkeiten</vt:lpstr>
      <vt:lpstr>März!Tätigkeiten</vt:lpstr>
      <vt:lpstr>November!Tätigkeiten</vt:lpstr>
      <vt:lpstr>Oktober!Tätigkeiten</vt:lpstr>
      <vt:lpstr>September!Tätigkeiten</vt:lpstr>
      <vt:lpstr>April!TypIst</vt:lpstr>
      <vt:lpstr>August!TypIst</vt:lpstr>
      <vt:lpstr>Dezember!TypIst</vt:lpstr>
      <vt:lpstr>Februar!TypIst</vt:lpstr>
      <vt:lpstr>Januar!TypIst</vt:lpstr>
      <vt:lpstr>Juli!TypIst</vt:lpstr>
      <vt:lpstr>Juni!TypIst</vt:lpstr>
      <vt:lpstr>Mai!TypIst</vt:lpstr>
      <vt:lpstr>März!TypIst</vt:lpstr>
      <vt:lpstr>November!TypIst</vt:lpstr>
      <vt:lpstr>Oktober!TypIst</vt:lpstr>
      <vt:lpstr>September!TypIst</vt:lpstr>
      <vt:lpstr>April!TypPlan</vt:lpstr>
      <vt:lpstr>August!TypPlan</vt:lpstr>
      <vt:lpstr>Dezember!TypPlan</vt:lpstr>
      <vt:lpstr>Februar!TypPlan</vt:lpstr>
      <vt:lpstr>Januar!TypPlan</vt:lpstr>
      <vt:lpstr>Juli!TypPlan</vt:lpstr>
      <vt:lpstr>Juni!TypPlan</vt:lpstr>
      <vt:lpstr>Mai!TypPlan</vt:lpstr>
      <vt:lpstr>März!TypPlan</vt:lpstr>
      <vt:lpstr>November!TypPlan</vt:lpstr>
      <vt:lpstr>Oktober!TypPlan</vt:lpstr>
      <vt:lpstr>September!TypPlan</vt:lpstr>
      <vt:lpstr>April!UrlaubGenommen</vt:lpstr>
      <vt:lpstr>August!UrlaubGenommen</vt:lpstr>
      <vt:lpstr>Dezember!UrlaubGenommen</vt:lpstr>
      <vt:lpstr>Februar!UrlaubGenommen</vt:lpstr>
      <vt:lpstr>Januar!UrlaubGenommen</vt:lpstr>
      <vt:lpstr>Juli!UrlaubGenommen</vt:lpstr>
      <vt:lpstr>Juni!UrlaubGenommen</vt:lpstr>
      <vt:lpstr>Mai!UrlaubGenommen</vt:lpstr>
      <vt:lpstr>März!UrlaubGenommen</vt:lpstr>
      <vt:lpstr>November!UrlaubGenommen</vt:lpstr>
      <vt:lpstr>Oktober!UrlaubGenommen</vt:lpstr>
      <vt:lpstr>September!UrlaubGenommen</vt:lpstr>
      <vt:lpstr>April!Zeiten</vt:lpstr>
      <vt:lpstr>August!Zeiten</vt:lpstr>
      <vt:lpstr>Dezember!Zeiten</vt:lpstr>
      <vt:lpstr>Februar!Zeiten</vt:lpstr>
      <vt:lpstr>Januar!Zeiten</vt:lpstr>
      <vt:lpstr>Juli!Zeiten</vt:lpstr>
      <vt:lpstr>Juni!Zeiten</vt:lpstr>
      <vt:lpstr>Mai!Zeiten</vt:lpstr>
      <vt:lpstr>März!Zeiten</vt:lpstr>
      <vt:lpstr>November!Zeiten</vt:lpstr>
      <vt:lpstr>Oktober!Zeiten</vt:lpstr>
      <vt:lpstr>September!Zeiten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2020-12-26T16:03:42Z</dcterms:created>
  <dcterms:modified xsi:type="dcterms:W3CDTF">2021-01-05T10:29:39Z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64ab3438-b726-4803-a288-a557eb8070a4</vt:lpwstr>
  </property>
</Properties>
</file>